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tiff" ContentType="image/tiff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activeX/activeX1.xml" ContentType="application/vnd.ms-office.activeX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ctrlProps/ctrlProp4.xml" ContentType="application/vnd.ms-excel.controlproperties+xml"/>
  <Override PartName="/docProps/custom.xml" ContentType="application/vnd.openxmlformats-officedocument.custom-properties+xml"/>
  <Override PartName="/xl/ctrlProps/ctrlProp3.xml" ContentType="application/vnd.ms-excel.controlproperties+xml"/>
  <Override PartName="/xl/ctrlProps/ctrlProp2.xml" ContentType="application/vnd.ms-excel.controlproperties+xml"/>
  <Override PartName="/xl/ctrlProps/ctrlProp5.xml" ContentType="application/vnd.ms-excel.controlproperties+xml"/>
  <Override PartName="/xl/ctrlProps/ctrlProp7.xml" ContentType="application/vnd.ms-excel.controlproperties+xml"/>
  <Override PartName="/xl/activeX/activeX1.bin" ContentType="application/vnd.ms-office.activeX"/>
  <Override PartName="/xl/ctrlProps/ctrlProp8.xml" ContentType="application/vnd.ms-excel.controlproperties+xml"/>
  <Override PartName="/xl/ctrlProps/ctrlProp9.xml" ContentType="application/vnd.ms-excel.controlproperties+xml"/>
  <Override PartName="/xl/ctrlProps/ctrlProp6.xml" ContentType="application/vnd.ms-excel.control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ttps://saenergietechnik-my.sharepoint.com/personal/p_kapeller_sa-energietechnik_at/Documents/Desktop/Kapeller/3. Tools/"/>
    </mc:Choice>
  </mc:AlternateContent>
  <xr:revisionPtr revIDLastSave="28" documentId="11_63AC3EF8A3ED0C63416F213660B3720BF90F273C" xr6:coauthVersionLast="47" xr6:coauthVersionMax="47" xr10:uidLastSave="{60339009-3C22-4042-A5EA-D0AECD1393AE}"/>
  <bookViews>
    <workbookView xWindow="28680" yWindow="-120" windowWidth="29040" windowHeight="15840" xr2:uid="{00000000-000D-0000-FFFF-FFFF00000000}"/>
  </bookViews>
  <sheets>
    <sheet name="Schalltool_HERZ" sheetId="1" r:id="rId1"/>
    <sheet name="Daten_WP" sheetId="2" state="hidden" r:id="rId2"/>
    <sheet name="Planungsrichtwerte_Übersicht" sheetId="3" state="hidden" r:id="rId3"/>
    <sheet name="Berechnung_Abstand_Heizen" sheetId="4" state="hidden" r:id="rId4"/>
    <sheet name="Berechnung_Abstand_Kühlen" sheetId="8" state="hidden" r:id="rId5"/>
    <sheet name="Berechnung_Abstand_Silent_Mode" sheetId="6" state="hidden" r:id="rId6"/>
    <sheet name="Berechnung_Abstand_SH+SM" sheetId="10" state="hidden" r:id="rId7"/>
    <sheet name="Bezug" sheetId="5" state="hidden" r:id="rId8"/>
    <sheet name="Beschreibung" sheetId="7" state="hidden" r:id="rId9"/>
    <sheet name="Beschreibung_neu" sheetId="9" state="hidden" r:id="rId10"/>
  </sheets>
  <definedNames>
    <definedName name="_xlnm.Print_Area" localSheetId="0">Schalltool_HERZ!$B$1:$O$40</definedName>
    <definedName name="Planungsrichtwerte">OFFSET(Bezug!$G$5,,,COUNTA(Bezug!$G:$G)-1,)</definedName>
    <definedName name="solver_adj" localSheetId="3" hidden="1">Berechnung_Abstand_Heizen!$E$9</definedName>
    <definedName name="solver_adj" localSheetId="4" hidden="1">Berechnung_Abstand_Kühlen!$E$9</definedName>
    <definedName name="solver_adj" localSheetId="6" hidden="1">'Berechnung_Abstand_SH+SM'!$E$8</definedName>
    <definedName name="solver_adj" localSheetId="5" hidden="1">Berechnung_Abstand_Silent_Mode!$E$8</definedName>
    <definedName name="solver_cvg" localSheetId="3" hidden="1">0.0001</definedName>
    <definedName name="solver_cvg" localSheetId="4" hidden="1">0.0001</definedName>
    <definedName name="solver_cvg" localSheetId="6" hidden="1">0.0001</definedName>
    <definedName name="solver_cvg" localSheetId="5" hidden="1">0.0001</definedName>
    <definedName name="solver_drv" localSheetId="3" hidden="1">1</definedName>
    <definedName name="solver_drv" localSheetId="4" hidden="1">1</definedName>
    <definedName name="solver_drv" localSheetId="6" hidden="1">1</definedName>
    <definedName name="solver_drv" localSheetId="5" hidden="1">1</definedName>
    <definedName name="solver_est" localSheetId="3" hidden="1">1</definedName>
    <definedName name="solver_est" localSheetId="4" hidden="1">1</definedName>
    <definedName name="solver_est" localSheetId="6" hidden="1">1</definedName>
    <definedName name="solver_est" localSheetId="5" hidden="1">1</definedName>
    <definedName name="solver_itr" localSheetId="3" hidden="1">100</definedName>
    <definedName name="solver_itr" localSheetId="4" hidden="1">100</definedName>
    <definedName name="solver_itr" localSheetId="6" hidden="1">100</definedName>
    <definedName name="solver_itr" localSheetId="5" hidden="1">100</definedName>
    <definedName name="solver_lhs1" localSheetId="3" hidden="1">Berechnung_Abstand_Heizen!$F$9</definedName>
    <definedName name="solver_lhs1" localSheetId="4" hidden="1">Berechnung_Abstand_Kühlen!$F$9</definedName>
    <definedName name="solver_lhs1" localSheetId="6" hidden="1">'Berechnung_Abstand_SH+SM'!$F$8</definedName>
    <definedName name="solver_lhs1" localSheetId="5" hidden="1">Berechnung_Abstand_Silent_Mode!$F$8</definedName>
    <definedName name="solver_lin" localSheetId="3" hidden="1">2</definedName>
    <definedName name="solver_lin" localSheetId="4" hidden="1">2</definedName>
    <definedName name="solver_lin" localSheetId="6" hidden="1">2</definedName>
    <definedName name="solver_lin" localSheetId="5" hidden="1">2</definedName>
    <definedName name="solver_neg" localSheetId="3" hidden="1">2</definedName>
    <definedName name="solver_neg" localSheetId="4" hidden="1">2</definedName>
    <definedName name="solver_neg" localSheetId="6" hidden="1">2</definedName>
    <definedName name="solver_neg" localSheetId="5" hidden="1">2</definedName>
    <definedName name="solver_num" localSheetId="3" hidden="1">0</definedName>
    <definedName name="solver_num" localSheetId="4" hidden="1">0</definedName>
    <definedName name="solver_num" localSheetId="6" hidden="1">0</definedName>
    <definedName name="solver_num" localSheetId="5" hidden="1">0</definedName>
    <definedName name="solver_nwt" localSheetId="3" hidden="1">1</definedName>
    <definedName name="solver_nwt" localSheetId="4" hidden="1">1</definedName>
    <definedName name="solver_nwt" localSheetId="6" hidden="1">1</definedName>
    <definedName name="solver_nwt" localSheetId="5" hidden="1">1</definedName>
    <definedName name="solver_opt" localSheetId="3" hidden="1">Berechnung_Abstand_Heizen!#REF!</definedName>
    <definedName name="solver_opt" localSheetId="4" hidden="1">Berechnung_Abstand_Kühlen!#REF!</definedName>
    <definedName name="solver_opt" localSheetId="6" hidden="1">'Berechnung_Abstand_SH+SM'!#REF!</definedName>
    <definedName name="solver_opt" localSheetId="5" hidden="1">Berechnung_Abstand_Silent_Mode!#REF!</definedName>
    <definedName name="solver_pre" localSheetId="3" hidden="1">0.000001</definedName>
    <definedName name="solver_pre" localSheetId="4" hidden="1">0.000001</definedName>
    <definedName name="solver_pre" localSheetId="6" hidden="1">0.000001</definedName>
    <definedName name="solver_pre" localSheetId="5" hidden="1">0.000001</definedName>
    <definedName name="solver_rel1" localSheetId="3" hidden="1">2</definedName>
    <definedName name="solver_rel1" localSheetId="4" hidden="1">2</definedName>
    <definedName name="solver_rel1" localSheetId="6" hidden="1">2</definedName>
    <definedName name="solver_rel1" localSheetId="5" hidden="1">2</definedName>
    <definedName name="solver_rhs1" localSheetId="3" hidden="1">Berechnung_Abstand_Heizen!$D$9</definedName>
    <definedName name="solver_rhs1" localSheetId="4" hidden="1">Berechnung_Abstand_Kühlen!$D$9</definedName>
    <definedName name="solver_rhs1" localSheetId="6" hidden="1">'Berechnung_Abstand_SH+SM'!$D$8</definedName>
    <definedName name="solver_rhs1" localSheetId="5" hidden="1">Berechnung_Abstand_Silent_Mode!$D$8</definedName>
    <definedName name="solver_scl" localSheetId="3" hidden="1">2</definedName>
    <definedName name="solver_scl" localSheetId="4" hidden="1">2</definedName>
    <definedName name="solver_scl" localSheetId="6" hidden="1">2</definedName>
    <definedName name="solver_scl" localSheetId="5" hidden="1">2</definedName>
    <definedName name="solver_sho" localSheetId="3" hidden="1">2</definedName>
    <definedName name="solver_sho" localSheetId="4" hidden="1">2</definedName>
    <definedName name="solver_sho" localSheetId="6" hidden="1">2</definedName>
    <definedName name="solver_sho" localSheetId="5" hidden="1">2</definedName>
    <definedName name="solver_tim" localSheetId="3" hidden="1">100</definedName>
    <definedName name="solver_tim" localSheetId="4" hidden="1">100</definedName>
    <definedName name="solver_tim" localSheetId="6" hidden="1">100</definedName>
    <definedName name="solver_tim" localSheetId="5" hidden="1">100</definedName>
    <definedName name="solver_tol" localSheetId="3" hidden="1">0.05</definedName>
    <definedName name="solver_tol" localSheetId="4" hidden="1">0.05</definedName>
    <definedName name="solver_tol" localSheetId="6" hidden="1">0.05</definedName>
    <definedName name="solver_tol" localSheetId="5" hidden="1">0.05</definedName>
    <definedName name="solver_typ" localSheetId="3" hidden="1">3</definedName>
    <definedName name="solver_typ" localSheetId="4" hidden="1">3</definedName>
    <definedName name="solver_typ" localSheetId="6" hidden="1">3</definedName>
    <definedName name="solver_typ" localSheetId="5" hidden="1">3</definedName>
    <definedName name="solver_val" localSheetId="3" hidden="1">0</definedName>
    <definedName name="solver_val" localSheetId="4" hidden="1">0</definedName>
    <definedName name="solver_val" localSheetId="6" hidden="1">0</definedName>
    <definedName name="solver_val" localSheetId="5" hidden="1">0</definedName>
    <definedName name="WP_Aufstellungsort">OFFSET(Bezug!$C$5,,,COUNTA(Bezug!$C:$C)-1,)</definedName>
    <definedName name="WP_Gebiet">IF(Bezug!$G$2=1,WP_Gebiet_AUT,IF(Bezug!$G$2=2,WP_Gebiet_DE,WP_Gebiet_Eigenes))</definedName>
    <definedName name="WP_Gebiet_AUT">OFFSET(Bezug!$D$5,,,COUNTA(Bezug!$D:$D)-1,)</definedName>
    <definedName name="WP_Gebiet_DE">OFFSET(Bezug!$E$5,,,COUNTA(Bezug!$E:$E)-1,)</definedName>
    <definedName name="WP_Gebiet_Eigenes">OFFSET(Bezug!$F$5,,,COUNTA(Bezug!$F:$F)-1,)</definedName>
    <definedName name="WP_Typ">OFFSET(Bezug!$B$5,,,COUNTA(Bezug!$B:$B)-1,)</definedName>
  </definedNames>
  <calcPr calcId="191029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7" i="2" l="1"/>
  <c r="W7" i="2"/>
  <c r="X7" i="2"/>
  <c r="T5" i="2"/>
  <c r="T7" i="2" s="1"/>
  <c r="U5" i="2"/>
  <c r="V5" i="2"/>
  <c r="V7" i="2" s="1"/>
  <c r="W5" i="2"/>
  <c r="X5" i="2"/>
  <c r="S5" i="2"/>
  <c r="S7" i="2" s="1"/>
  <c r="C34" i="1"/>
  <c r="C33" i="1"/>
  <c r="C32" i="1"/>
  <c r="T3" i="1"/>
  <c r="E36" i="1"/>
  <c r="L36" i="1" l="1"/>
  <c r="E38" i="1"/>
  <c r="E37" i="1"/>
  <c r="E31" i="1"/>
  <c r="D22" i="2"/>
  <c r="H18" i="2"/>
  <c r="U3" i="1" l="1"/>
  <c r="O31" i="1"/>
  <c r="N31" i="1"/>
  <c r="M31" i="1"/>
  <c r="L31" i="1"/>
  <c r="E21" i="2"/>
  <c r="C4" i="8"/>
  <c r="C4" i="4"/>
  <c r="C4" i="10"/>
  <c r="C4" i="6"/>
  <c r="K28" i="1"/>
  <c r="N29" i="1" s="1"/>
  <c r="P5" i="2"/>
  <c r="P7" i="2" s="1"/>
  <c r="Q5" i="2"/>
  <c r="Q7" i="2" s="1"/>
  <c r="R5" i="2"/>
  <c r="R7" i="2" s="1"/>
  <c r="J22" i="8"/>
  <c r="J21" i="8"/>
  <c r="B6" i="2"/>
  <c r="C3" i="8" s="1"/>
  <c r="H113" i="7"/>
  <c r="I113" i="7"/>
  <c r="J113" i="7"/>
  <c r="K113" i="7"/>
  <c r="L113" i="7"/>
  <c r="M113" i="7"/>
  <c r="H114" i="7"/>
  <c r="I114" i="7"/>
  <c r="J114" i="7"/>
  <c r="K114" i="7"/>
  <c r="L114" i="7"/>
  <c r="M114" i="7"/>
  <c r="H115" i="7"/>
  <c r="I115" i="7"/>
  <c r="J115" i="7"/>
  <c r="K115" i="7"/>
  <c r="L115" i="7"/>
  <c r="M115" i="7"/>
  <c r="H116" i="7"/>
  <c r="I116" i="7"/>
  <c r="J116" i="7"/>
  <c r="K116" i="7"/>
  <c r="L116" i="7"/>
  <c r="M116" i="7"/>
  <c r="H117" i="7"/>
  <c r="I117" i="7"/>
  <c r="J117" i="7"/>
  <c r="K117" i="7"/>
  <c r="L117" i="7"/>
  <c r="M117" i="7"/>
  <c r="H118" i="7"/>
  <c r="I118" i="7"/>
  <c r="J118" i="7"/>
  <c r="K118" i="7"/>
  <c r="L118" i="7"/>
  <c r="M118" i="7"/>
  <c r="H119" i="7"/>
  <c r="I119" i="7"/>
  <c r="J119" i="7"/>
  <c r="K119" i="7"/>
  <c r="L119" i="7"/>
  <c r="M119" i="7"/>
  <c r="H120" i="7"/>
  <c r="I120" i="7"/>
  <c r="J120" i="7"/>
  <c r="K120" i="7"/>
  <c r="L120" i="7"/>
  <c r="M120" i="7"/>
  <c r="H121" i="7"/>
  <c r="I121" i="7"/>
  <c r="J121" i="7"/>
  <c r="K121" i="7"/>
  <c r="L121" i="7"/>
  <c r="M121" i="7"/>
  <c r="H122" i="7"/>
  <c r="I122" i="7"/>
  <c r="J122" i="7"/>
  <c r="K122" i="7"/>
  <c r="L122" i="7"/>
  <c r="M122" i="7"/>
  <c r="H123" i="7"/>
  <c r="I123" i="7"/>
  <c r="J123" i="7"/>
  <c r="K123" i="7"/>
  <c r="L123" i="7"/>
  <c r="M123" i="7"/>
  <c r="H124" i="7"/>
  <c r="I124" i="7"/>
  <c r="J124" i="7"/>
  <c r="K124" i="7"/>
  <c r="L124" i="7"/>
  <c r="M124" i="7"/>
  <c r="H125" i="7"/>
  <c r="I125" i="7"/>
  <c r="J125" i="7"/>
  <c r="K125" i="7"/>
  <c r="L125" i="7"/>
  <c r="M125" i="7"/>
  <c r="H126" i="7"/>
  <c r="I126" i="7"/>
  <c r="J126" i="7"/>
  <c r="K126" i="7"/>
  <c r="L126" i="7"/>
  <c r="M126" i="7"/>
  <c r="H127" i="7"/>
  <c r="I127" i="7"/>
  <c r="J127" i="7"/>
  <c r="K127" i="7"/>
  <c r="L127" i="7"/>
  <c r="M127" i="7"/>
  <c r="H128" i="7"/>
  <c r="I128" i="7"/>
  <c r="J128" i="7"/>
  <c r="K128" i="7"/>
  <c r="L128" i="7"/>
  <c r="M128" i="7"/>
  <c r="J66" i="7"/>
  <c r="K66" i="7"/>
  <c r="L66" i="7"/>
  <c r="M66" i="7"/>
  <c r="J67" i="7"/>
  <c r="K67" i="7"/>
  <c r="L67" i="7"/>
  <c r="M67" i="7"/>
  <c r="J68" i="7"/>
  <c r="K68" i="7"/>
  <c r="L68" i="7"/>
  <c r="M68" i="7"/>
  <c r="J69" i="7"/>
  <c r="K69" i="7"/>
  <c r="L69" i="7"/>
  <c r="M69" i="7"/>
  <c r="J70" i="7"/>
  <c r="K70" i="7"/>
  <c r="L70" i="7"/>
  <c r="M70" i="7"/>
  <c r="J71" i="7"/>
  <c r="K71" i="7"/>
  <c r="L71" i="7"/>
  <c r="M71" i="7"/>
  <c r="J72" i="7"/>
  <c r="K72" i="7"/>
  <c r="L72" i="7"/>
  <c r="M72" i="7"/>
  <c r="J73" i="7"/>
  <c r="K73" i="7"/>
  <c r="L73" i="7"/>
  <c r="M73" i="7"/>
  <c r="J74" i="7"/>
  <c r="K74" i="7"/>
  <c r="L74" i="7"/>
  <c r="M74" i="7"/>
  <c r="J75" i="7"/>
  <c r="K75" i="7"/>
  <c r="L75" i="7"/>
  <c r="M75" i="7"/>
  <c r="J76" i="7"/>
  <c r="K76" i="7"/>
  <c r="L76" i="7"/>
  <c r="M76" i="7"/>
  <c r="J77" i="7"/>
  <c r="K77" i="7"/>
  <c r="L77" i="7"/>
  <c r="M77" i="7"/>
  <c r="J78" i="7"/>
  <c r="K78" i="7"/>
  <c r="L78" i="7"/>
  <c r="M78" i="7"/>
  <c r="J79" i="7"/>
  <c r="K79" i="7"/>
  <c r="L79" i="7"/>
  <c r="M79" i="7"/>
  <c r="J80" i="7"/>
  <c r="K80" i="7"/>
  <c r="L80" i="7"/>
  <c r="M80" i="7"/>
  <c r="J81" i="7"/>
  <c r="K81" i="7"/>
  <c r="L81" i="7"/>
  <c r="M81" i="7"/>
  <c r="J82" i="7"/>
  <c r="K82" i="7"/>
  <c r="L82" i="7"/>
  <c r="M82" i="7"/>
  <c r="J83" i="7"/>
  <c r="K83" i="7"/>
  <c r="L83" i="7"/>
  <c r="M83" i="7"/>
  <c r="J84" i="7"/>
  <c r="K84" i="7"/>
  <c r="L84" i="7"/>
  <c r="M84" i="7"/>
  <c r="J85" i="7"/>
  <c r="K85" i="7"/>
  <c r="L85" i="7"/>
  <c r="M85" i="7"/>
  <c r="J86" i="7"/>
  <c r="K86" i="7"/>
  <c r="L86" i="7"/>
  <c r="M86" i="7"/>
  <c r="J87" i="7"/>
  <c r="K87" i="7"/>
  <c r="L87" i="7"/>
  <c r="M87" i="7"/>
  <c r="J88" i="7"/>
  <c r="K88" i="7"/>
  <c r="L88" i="7"/>
  <c r="M88" i="7"/>
  <c r="J89" i="7"/>
  <c r="K89" i="7"/>
  <c r="L89" i="7"/>
  <c r="M89" i="7"/>
  <c r="J90" i="7"/>
  <c r="K90" i="7"/>
  <c r="L90" i="7"/>
  <c r="M90" i="7"/>
  <c r="J91" i="7"/>
  <c r="K91" i="7"/>
  <c r="L91" i="7"/>
  <c r="M91" i="7"/>
  <c r="J92" i="7"/>
  <c r="K92" i="7"/>
  <c r="L92" i="7"/>
  <c r="M92" i="7"/>
  <c r="J93" i="7"/>
  <c r="K93" i="7"/>
  <c r="L93" i="7"/>
  <c r="M93" i="7"/>
  <c r="J94" i="7"/>
  <c r="K94" i="7"/>
  <c r="L94" i="7"/>
  <c r="M94" i="7"/>
  <c r="J95" i="7"/>
  <c r="K95" i="7"/>
  <c r="L95" i="7"/>
  <c r="M95" i="7"/>
  <c r="J96" i="7"/>
  <c r="K96" i="7"/>
  <c r="L96" i="7"/>
  <c r="M96" i="7"/>
  <c r="J97" i="7"/>
  <c r="K97" i="7"/>
  <c r="L97" i="7"/>
  <c r="M97" i="7"/>
  <c r="J98" i="7"/>
  <c r="K98" i="7"/>
  <c r="L98" i="7"/>
  <c r="M98" i="7"/>
  <c r="J99" i="7"/>
  <c r="K99" i="7"/>
  <c r="L99" i="7"/>
  <c r="M99" i="7"/>
  <c r="J100" i="7"/>
  <c r="K100" i="7"/>
  <c r="L100" i="7"/>
  <c r="M100" i="7"/>
  <c r="J101" i="7"/>
  <c r="K101" i="7"/>
  <c r="L101" i="7"/>
  <c r="M101" i="7"/>
  <c r="J102" i="7"/>
  <c r="K102" i="7"/>
  <c r="L102" i="7"/>
  <c r="M102" i="7"/>
  <c r="J103" i="7"/>
  <c r="K103" i="7"/>
  <c r="L103" i="7"/>
  <c r="M103" i="7"/>
  <c r="J104" i="7"/>
  <c r="K104" i="7"/>
  <c r="L104" i="7"/>
  <c r="M104" i="7"/>
  <c r="J105" i="7"/>
  <c r="K105" i="7"/>
  <c r="L105" i="7"/>
  <c r="M105" i="7"/>
  <c r="J106" i="7"/>
  <c r="K106" i="7"/>
  <c r="L106" i="7"/>
  <c r="M106" i="7"/>
  <c r="J107" i="7"/>
  <c r="K107" i="7"/>
  <c r="L107" i="7"/>
  <c r="M107" i="7"/>
  <c r="J108" i="7"/>
  <c r="K108" i="7"/>
  <c r="L108" i="7"/>
  <c r="M108" i="7"/>
  <c r="J109" i="7"/>
  <c r="K109" i="7"/>
  <c r="L109" i="7"/>
  <c r="M109" i="7"/>
  <c r="J110" i="7"/>
  <c r="K110" i="7"/>
  <c r="L110" i="7"/>
  <c r="M110" i="7"/>
  <c r="J111" i="7"/>
  <c r="K111" i="7"/>
  <c r="L111" i="7"/>
  <c r="M111" i="7"/>
  <c r="J112" i="7"/>
  <c r="K112" i="7"/>
  <c r="L112" i="7"/>
  <c r="M112" i="7"/>
  <c r="J65" i="7"/>
  <c r="K65" i="7"/>
  <c r="L65" i="7"/>
  <c r="M65" i="7"/>
  <c r="I75" i="7"/>
  <c r="I76" i="7"/>
  <c r="I77" i="7"/>
  <c r="I78" i="7"/>
  <c r="I79" i="7"/>
  <c r="I80" i="7"/>
  <c r="I81" i="7"/>
  <c r="I82" i="7"/>
  <c r="I83" i="7"/>
  <c r="I84" i="7"/>
  <c r="I85" i="7"/>
  <c r="I86" i="7"/>
  <c r="I87" i="7"/>
  <c r="I88" i="7"/>
  <c r="I89" i="7"/>
  <c r="I90" i="7"/>
  <c r="I91" i="7"/>
  <c r="I92" i="7"/>
  <c r="I93" i="7"/>
  <c r="I94" i="7"/>
  <c r="I95" i="7"/>
  <c r="I96" i="7"/>
  <c r="I97" i="7"/>
  <c r="I98" i="7"/>
  <c r="I99" i="7"/>
  <c r="I100" i="7"/>
  <c r="I101" i="7"/>
  <c r="I102" i="7"/>
  <c r="I103" i="7"/>
  <c r="I104" i="7"/>
  <c r="I105" i="7"/>
  <c r="I106" i="7"/>
  <c r="I107" i="7"/>
  <c r="I108" i="7"/>
  <c r="I109" i="7"/>
  <c r="I110" i="7"/>
  <c r="I111" i="7"/>
  <c r="I112" i="7"/>
  <c r="I66" i="7"/>
  <c r="I67" i="7"/>
  <c r="I68" i="7"/>
  <c r="I69" i="7"/>
  <c r="I70" i="7"/>
  <c r="I71" i="7"/>
  <c r="I72" i="7"/>
  <c r="I73" i="7"/>
  <c r="I74" i="7"/>
  <c r="I65" i="7"/>
  <c r="H77" i="7"/>
  <c r="H78" i="7"/>
  <c r="H79" i="7"/>
  <c r="H80" i="7"/>
  <c r="H81" i="7"/>
  <c r="H82" i="7"/>
  <c r="H83" i="7"/>
  <c r="H84" i="7"/>
  <c r="H85" i="7"/>
  <c r="H86" i="7"/>
  <c r="H87" i="7"/>
  <c r="H88" i="7"/>
  <c r="H89" i="7"/>
  <c r="H90" i="7"/>
  <c r="H91" i="7"/>
  <c r="H92" i="7"/>
  <c r="H93" i="7"/>
  <c r="H94" i="7"/>
  <c r="H95" i="7"/>
  <c r="H96" i="7"/>
  <c r="H97" i="7"/>
  <c r="H98" i="7"/>
  <c r="H99" i="7"/>
  <c r="H100" i="7"/>
  <c r="H101" i="7"/>
  <c r="H102" i="7"/>
  <c r="H103" i="7"/>
  <c r="H104" i="7"/>
  <c r="H105" i="7"/>
  <c r="H106" i="7"/>
  <c r="H107" i="7"/>
  <c r="H108" i="7"/>
  <c r="H109" i="7"/>
  <c r="H110" i="7"/>
  <c r="H111" i="7"/>
  <c r="H112" i="7"/>
  <c r="H71" i="7"/>
  <c r="H72" i="7"/>
  <c r="H73" i="7"/>
  <c r="H74" i="7"/>
  <c r="H75" i="7"/>
  <c r="H76" i="7"/>
  <c r="H66" i="7"/>
  <c r="H67" i="7"/>
  <c r="H68" i="7"/>
  <c r="H69" i="7"/>
  <c r="H70" i="7"/>
  <c r="H65" i="7"/>
  <c r="B8" i="2"/>
  <c r="E18" i="2"/>
  <c r="C5" i="8" s="1"/>
  <c r="E20" i="2"/>
  <c r="C6" i="4" s="1"/>
  <c r="C12" i="3"/>
  <c r="J22" i="4"/>
  <c r="J21" i="4"/>
  <c r="B9" i="8" l="1"/>
  <c r="C5" i="10"/>
  <c r="B7" i="2"/>
  <c r="C6" i="1" s="1"/>
  <c r="B5" i="2"/>
  <c r="E27" i="1"/>
  <c r="O21" i="1"/>
  <c r="N21" i="1"/>
  <c r="M21" i="1"/>
  <c r="L21" i="1"/>
  <c r="E21" i="1"/>
  <c r="B403" i="8"/>
  <c r="B339" i="8"/>
  <c r="B275" i="8"/>
  <c r="B211" i="8"/>
  <c r="B147" i="8"/>
  <c r="B19" i="8"/>
  <c r="B355" i="8"/>
  <c r="B227" i="8"/>
  <c r="B163" i="8"/>
  <c r="B99" i="8"/>
  <c r="B35" i="8"/>
  <c r="B371" i="8"/>
  <c r="B307" i="8"/>
  <c r="B243" i="8"/>
  <c r="B179" i="8"/>
  <c r="B115" i="8"/>
  <c r="B51" i="8"/>
  <c r="B83" i="8"/>
  <c r="B291" i="8"/>
  <c r="B387" i="8"/>
  <c r="B323" i="8"/>
  <c r="B259" i="8"/>
  <c r="B195" i="8"/>
  <c r="B131" i="8"/>
  <c r="B67" i="8"/>
  <c r="B391" i="8"/>
  <c r="B359" i="8"/>
  <c r="B327" i="8"/>
  <c r="B295" i="8"/>
  <c r="B263" i="8"/>
  <c r="B231" i="8"/>
  <c r="B199" i="8"/>
  <c r="B167" i="8"/>
  <c r="B135" i="8"/>
  <c r="B87" i="8"/>
  <c r="B39" i="8"/>
  <c r="B395" i="8"/>
  <c r="B379" i="8"/>
  <c r="B363" i="8"/>
  <c r="B347" i="8"/>
  <c r="B331" i="8"/>
  <c r="B315" i="8"/>
  <c r="B299" i="8"/>
  <c r="B283" i="8"/>
  <c r="B267" i="8"/>
  <c r="B251" i="8"/>
  <c r="B235" i="8"/>
  <c r="B219" i="8"/>
  <c r="B203" i="8"/>
  <c r="B187" i="8"/>
  <c r="B171" i="8"/>
  <c r="B155" i="8"/>
  <c r="B139" i="8"/>
  <c r="B123" i="8"/>
  <c r="B107" i="8"/>
  <c r="B91" i="8"/>
  <c r="B75" i="8"/>
  <c r="B59" i="8"/>
  <c r="B43" i="8"/>
  <c r="B27" i="8"/>
  <c r="B11" i="8"/>
  <c r="B407" i="8"/>
  <c r="B375" i="8"/>
  <c r="B343" i="8"/>
  <c r="B311" i="8"/>
  <c r="B279" i="8"/>
  <c r="B247" i="8"/>
  <c r="B215" i="8"/>
  <c r="B183" i="8"/>
  <c r="B151" i="8"/>
  <c r="B119" i="8"/>
  <c r="B103" i="8"/>
  <c r="B71" i="8"/>
  <c r="B55" i="8"/>
  <c r="B23" i="8"/>
  <c r="B399" i="8"/>
  <c r="B383" i="8"/>
  <c r="B367" i="8"/>
  <c r="B351" i="8"/>
  <c r="B335" i="8"/>
  <c r="B319" i="8"/>
  <c r="B303" i="8"/>
  <c r="B287" i="8"/>
  <c r="B271" i="8"/>
  <c r="B255" i="8"/>
  <c r="B239" i="8"/>
  <c r="B223" i="8"/>
  <c r="B207" i="8"/>
  <c r="B191" i="8"/>
  <c r="B175" i="8"/>
  <c r="B159" i="8"/>
  <c r="B143" i="8"/>
  <c r="B127" i="8"/>
  <c r="B111" i="8"/>
  <c r="B95" i="8"/>
  <c r="B79" i="8"/>
  <c r="B63" i="8"/>
  <c r="B47" i="8"/>
  <c r="B31" i="8"/>
  <c r="B15" i="8"/>
  <c r="B408" i="8"/>
  <c r="B400" i="8"/>
  <c r="B392" i="8"/>
  <c r="B384" i="8"/>
  <c r="B376" i="8"/>
  <c r="B368" i="8"/>
  <c r="B360" i="8"/>
  <c r="B352" i="8"/>
  <c r="B344" i="8"/>
  <c r="B336" i="8"/>
  <c r="B328" i="8"/>
  <c r="B320" i="8"/>
  <c r="B312" i="8"/>
  <c r="B304" i="8"/>
  <c r="B296" i="8"/>
  <c r="B288" i="8"/>
  <c r="B280" i="8"/>
  <c r="B272" i="8"/>
  <c r="B264" i="8"/>
  <c r="B256" i="8"/>
  <c r="B244" i="8"/>
  <c r="B236" i="8"/>
  <c r="B228" i="8"/>
  <c r="B220" i="8"/>
  <c r="B212" i="8"/>
  <c r="B204" i="8"/>
  <c r="B196" i="8"/>
  <c r="B188" i="8"/>
  <c r="B180" i="8"/>
  <c r="B172" i="8"/>
  <c r="B164" i="8"/>
  <c r="B156" i="8"/>
  <c r="B148" i="8"/>
  <c r="B140" i="8"/>
  <c r="B132" i="8"/>
  <c r="B124" i="8"/>
  <c r="B116" i="8"/>
  <c r="B108" i="8"/>
  <c r="B100" i="8"/>
  <c r="B92" i="8"/>
  <c r="B84" i="8"/>
  <c r="B76" i="8"/>
  <c r="B68" i="8"/>
  <c r="B60" i="8"/>
  <c r="B52" i="8"/>
  <c r="B44" i="8"/>
  <c r="B36" i="8"/>
  <c r="B28" i="8"/>
  <c r="B24" i="8"/>
  <c r="B20" i="8"/>
  <c r="B12" i="8"/>
  <c r="B406" i="8"/>
  <c r="B402" i="8"/>
  <c r="B398" i="8"/>
  <c r="B394" i="8"/>
  <c r="B390" i="8"/>
  <c r="B386" i="8"/>
  <c r="B382" i="8"/>
  <c r="B378" i="8"/>
  <c r="B374" i="8"/>
  <c r="B370" i="8"/>
  <c r="B366" i="8"/>
  <c r="B362" i="8"/>
  <c r="B358" i="8"/>
  <c r="B354" i="8"/>
  <c r="B350" i="8"/>
  <c r="B346" i="8"/>
  <c r="B342" i="8"/>
  <c r="B338" i="8"/>
  <c r="B334" i="8"/>
  <c r="B330" i="8"/>
  <c r="B326" i="8"/>
  <c r="B322" i="8"/>
  <c r="B318" i="8"/>
  <c r="B314" i="8"/>
  <c r="B310" i="8"/>
  <c r="B306" i="8"/>
  <c r="B302" i="8"/>
  <c r="B298" i="8"/>
  <c r="B294" i="8"/>
  <c r="B290" i="8"/>
  <c r="B286" i="8"/>
  <c r="B282" i="8"/>
  <c r="B278" i="8"/>
  <c r="B274" i="8"/>
  <c r="B270" i="8"/>
  <c r="B266" i="8"/>
  <c r="B262" i="8"/>
  <c r="B258" i="8"/>
  <c r="B254" i="8"/>
  <c r="B250" i="8"/>
  <c r="B246" i="8"/>
  <c r="B242" i="8"/>
  <c r="B238" i="8"/>
  <c r="B234" i="8"/>
  <c r="B230" i="8"/>
  <c r="B226" i="8"/>
  <c r="B222" i="8"/>
  <c r="B218" i="8"/>
  <c r="B214" i="8"/>
  <c r="B210" i="8"/>
  <c r="B206" i="8"/>
  <c r="B202" i="8"/>
  <c r="B198" i="8"/>
  <c r="B194" i="8"/>
  <c r="B190" i="8"/>
  <c r="B186" i="8"/>
  <c r="B182" i="8"/>
  <c r="B178" i="8"/>
  <c r="B174" i="8"/>
  <c r="B170" i="8"/>
  <c r="B166" i="8"/>
  <c r="B162" i="8"/>
  <c r="B158" i="8"/>
  <c r="B154" i="8"/>
  <c r="B150" i="8"/>
  <c r="B146" i="8"/>
  <c r="B142" i="8"/>
  <c r="B138" i="8"/>
  <c r="B134" i="8"/>
  <c r="B130" i="8"/>
  <c r="B126" i="8"/>
  <c r="B122" i="8"/>
  <c r="B118" i="8"/>
  <c r="B114" i="8"/>
  <c r="B110" i="8"/>
  <c r="B106" i="8"/>
  <c r="B102" i="8"/>
  <c r="B98" i="8"/>
  <c r="B94" i="8"/>
  <c r="B90" i="8"/>
  <c r="B86" i="8"/>
  <c r="B82" i="8"/>
  <c r="B78" i="8"/>
  <c r="B74" i="8"/>
  <c r="B7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404" i="8"/>
  <c r="B396" i="8"/>
  <c r="B388" i="8"/>
  <c r="B380" i="8"/>
  <c r="B372" i="8"/>
  <c r="B364" i="8"/>
  <c r="B356" i="8"/>
  <c r="B348" i="8"/>
  <c r="B340" i="8"/>
  <c r="B332" i="8"/>
  <c r="B324" i="8"/>
  <c r="B316" i="8"/>
  <c r="B308" i="8"/>
  <c r="B300" i="8"/>
  <c r="B292" i="8"/>
  <c r="B284" i="8"/>
  <c r="B276" i="8"/>
  <c r="B268" i="8"/>
  <c r="B260" i="8"/>
  <c r="B252" i="8"/>
  <c r="B248" i="8"/>
  <c r="B240" i="8"/>
  <c r="B232" i="8"/>
  <c r="B224" i="8"/>
  <c r="B216" i="8"/>
  <c r="B208" i="8"/>
  <c r="B200" i="8"/>
  <c r="B192" i="8"/>
  <c r="B184" i="8"/>
  <c r="B176" i="8"/>
  <c r="B168" i="8"/>
  <c r="B160" i="8"/>
  <c r="B152" i="8"/>
  <c r="B144" i="8"/>
  <c r="B136" i="8"/>
  <c r="B128" i="8"/>
  <c r="B120" i="8"/>
  <c r="B112" i="8"/>
  <c r="B104" i="8"/>
  <c r="B96" i="8"/>
  <c r="B88" i="8"/>
  <c r="B80" i="8"/>
  <c r="B72" i="8"/>
  <c r="B64" i="8"/>
  <c r="B56" i="8"/>
  <c r="B48" i="8"/>
  <c r="B40" i="8"/>
  <c r="B32" i="8"/>
  <c r="B16" i="8"/>
  <c r="B405" i="8"/>
  <c r="B401" i="8"/>
  <c r="B397" i="8"/>
  <c r="B393" i="8"/>
  <c r="B389" i="8"/>
  <c r="B385" i="8"/>
  <c r="B381" i="8"/>
  <c r="B377" i="8"/>
  <c r="B373" i="8"/>
  <c r="B369" i="8"/>
  <c r="B365" i="8"/>
  <c r="B361" i="8"/>
  <c r="B357" i="8"/>
  <c r="B353" i="8"/>
  <c r="B349" i="8"/>
  <c r="B345" i="8"/>
  <c r="B341" i="8"/>
  <c r="B337" i="8"/>
  <c r="B333" i="8"/>
  <c r="B329" i="8"/>
  <c r="B325" i="8"/>
  <c r="B321" i="8"/>
  <c r="B317" i="8"/>
  <c r="B313" i="8"/>
  <c r="B309" i="8"/>
  <c r="B305" i="8"/>
  <c r="B301" i="8"/>
  <c r="B297" i="8"/>
  <c r="B293" i="8"/>
  <c r="B289" i="8"/>
  <c r="B285" i="8"/>
  <c r="B281" i="8"/>
  <c r="B277" i="8"/>
  <c r="B273" i="8"/>
  <c r="B269" i="8"/>
  <c r="B265" i="8"/>
  <c r="B261" i="8"/>
  <c r="B257" i="8"/>
  <c r="B253" i="8"/>
  <c r="B249" i="8"/>
  <c r="B245" i="8"/>
  <c r="B241" i="8"/>
  <c r="B237" i="8"/>
  <c r="B233" i="8"/>
  <c r="B229" i="8"/>
  <c r="B225" i="8"/>
  <c r="B221" i="8"/>
  <c r="B217" i="8"/>
  <c r="B213" i="8"/>
  <c r="B209" i="8"/>
  <c r="B205" i="8"/>
  <c r="B201" i="8"/>
  <c r="B197" i="8"/>
  <c r="B193" i="8"/>
  <c r="B189" i="8"/>
  <c r="B185" i="8"/>
  <c r="B181" i="8"/>
  <c r="B177" i="8"/>
  <c r="B173" i="8"/>
  <c r="B169" i="8"/>
  <c r="B165" i="8"/>
  <c r="B161" i="8"/>
  <c r="B157" i="8"/>
  <c r="B153" i="8"/>
  <c r="B149" i="8"/>
  <c r="B145" i="8"/>
  <c r="B141" i="8"/>
  <c r="B137" i="8"/>
  <c r="B133" i="8"/>
  <c r="B129" i="8"/>
  <c r="B125" i="8"/>
  <c r="B121" i="8"/>
  <c r="B117" i="8"/>
  <c r="B113" i="8"/>
  <c r="B109" i="8"/>
  <c r="B105" i="8"/>
  <c r="B101" i="8"/>
  <c r="B97" i="8"/>
  <c r="B93" i="8"/>
  <c r="B89" i="8"/>
  <c r="B85" i="8"/>
  <c r="B81" i="8"/>
  <c r="B77" i="8"/>
  <c r="B73" i="8"/>
  <c r="B69" i="8"/>
  <c r="B65" i="8"/>
  <c r="B61" i="8"/>
  <c r="B57" i="8"/>
  <c r="B53" i="8"/>
  <c r="B49" i="8"/>
  <c r="B45" i="8"/>
  <c r="B41" i="8"/>
  <c r="B37" i="8"/>
  <c r="B33" i="8"/>
  <c r="B29" i="8"/>
  <c r="B25" i="8"/>
  <c r="B21" i="8"/>
  <c r="B17" i="8"/>
  <c r="B13" i="8"/>
  <c r="C6" i="8"/>
  <c r="B5" i="1"/>
  <c r="C5" i="1"/>
  <c r="D5" i="1"/>
  <c r="C3" i="10" l="1"/>
  <c r="C5" i="4"/>
  <c r="N20" i="1"/>
  <c r="D29" i="1"/>
  <c r="C19" i="3"/>
  <c r="C18" i="3"/>
  <c r="C17" i="3"/>
  <c r="C13" i="3"/>
  <c r="C11" i="3"/>
  <c r="B8" i="10" l="1"/>
  <c r="B12" i="10"/>
  <c r="B16" i="10"/>
  <c r="B20" i="10"/>
  <c r="B24" i="10"/>
  <c r="B28" i="10"/>
  <c r="B32" i="10"/>
  <c r="B36" i="10"/>
  <c r="B40" i="10"/>
  <c r="B44" i="10"/>
  <c r="B48" i="10"/>
  <c r="B52" i="10"/>
  <c r="B56" i="10"/>
  <c r="B60" i="10"/>
  <c r="B64" i="10"/>
  <c r="B68" i="10"/>
  <c r="B72" i="10"/>
  <c r="B76" i="10"/>
  <c r="B80" i="10"/>
  <c r="B84" i="10"/>
  <c r="B88" i="10"/>
  <c r="B92" i="10"/>
  <c r="B96" i="10"/>
  <c r="B100" i="10"/>
  <c r="B104" i="10"/>
  <c r="B108" i="10"/>
  <c r="B112" i="10"/>
  <c r="B116" i="10"/>
  <c r="B120" i="10"/>
  <c r="B124" i="10"/>
  <c r="B128" i="10"/>
  <c r="B132" i="10"/>
  <c r="B136" i="10"/>
  <c r="B140" i="10"/>
  <c r="B144" i="10"/>
  <c r="B148" i="10"/>
  <c r="B152" i="10"/>
  <c r="B156" i="10"/>
  <c r="B160" i="10"/>
  <c r="B164" i="10"/>
  <c r="B168" i="10"/>
  <c r="B172" i="10"/>
  <c r="B176" i="10"/>
  <c r="B180" i="10"/>
  <c r="B184" i="10"/>
  <c r="B188" i="10"/>
  <c r="B192" i="10"/>
  <c r="B196" i="10"/>
  <c r="B200" i="10"/>
  <c r="B204" i="10"/>
  <c r="B208" i="10"/>
  <c r="B212" i="10"/>
  <c r="B216" i="10"/>
  <c r="B220" i="10"/>
  <c r="B224" i="10"/>
  <c r="B228" i="10"/>
  <c r="B232" i="10"/>
  <c r="B236" i="10"/>
  <c r="B240" i="10"/>
  <c r="B244" i="10"/>
  <c r="B248" i="10"/>
  <c r="B252" i="10"/>
  <c r="B256" i="10"/>
  <c r="B260" i="10"/>
  <c r="B264" i="10"/>
  <c r="B268" i="10"/>
  <c r="B272" i="10"/>
  <c r="B276" i="10"/>
  <c r="B280" i="10"/>
  <c r="B284" i="10"/>
  <c r="B288" i="10"/>
  <c r="B292" i="10"/>
  <c r="B296" i="10"/>
  <c r="B300" i="10"/>
  <c r="B304" i="10"/>
  <c r="B308" i="10"/>
  <c r="B312" i="10"/>
  <c r="B316" i="10"/>
  <c r="B328" i="10"/>
  <c r="B340" i="10"/>
  <c r="B352" i="10"/>
  <c r="B364" i="10"/>
  <c r="B376" i="10"/>
  <c r="B388" i="10"/>
  <c r="B400" i="10"/>
  <c r="B379" i="10"/>
  <c r="B399" i="10"/>
  <c r="B11" i="10"/>
  <c r="B15" i="10"/>
  <c r="B19" i="10"/>
  <c r="B23" i="10"/>
  <c r="B27" i="10"/>
  <c r="B31" i="10"/>
  <c r="B35" i="10"/>
  <c r="B39" i="10"/>
  <c r="B43" i="10"/>
  <c r="B47" i="10"/>
  <c r="B51" i="10"/>
  <c r="B55" i="10"/>
  <c r="B59" i="10"/>
  <c r="B63" i="10"/>
  <c r="B67" i="10"/>
  <c r="B71" i="10"/>
  <c r="B75" i="10"/>
  <c r="B79" i="10"/>
  <c r="B83" i="10"/>
  <c r="B87" i="10"/>
  <c r="B91" i="10"/>
  <c r="B95" i="10"/>
  <c r="B99" i="10"/>
  <c r="B103" i="10"/>
  <c r="B107" i="10"/>
  <c r="B111" i="10"/>
  <c r="B115" i="10"/>
  <c r="B119" i="10"/>
  <c r="B123" i="10"/>
  <c r="B127" i="10"/>
  <c r="B131" i="10"/>
  <c r="B135" i="10"/>
  <c r="B139" i="10"/>
  <c r="B143" i="10"/>
  <c r="B147" i="10"/>
  <c r="B151" i="10"/>
  <c r="B155" i="10"/>
  <c r="B159" i="10"/>
  <c r="B163" i="10"/>
  <c r="B167" i="10"/>
  <c r="B171" i="10"/>
  <c r="B175" i="10"/>
  <c r="B179" i="10"/>
  <c r="B183" i="10"/>
  <c r="B187" i="10"/>
  <c r="B191" i="10"/>
  <c r="B195" i="10"/>
  <c r="B199" i="10"/>
  <c r="B203" i="10"/>
  <c r="B207" i="10"/>
  <c r="B211" i="10"/>
  <c r="B215" i="10"/>
  <c r="B219" i="10"/>
  <c r="B223" i="10"/>
  <c r="B227" i="10"/>
  <c r="B231" i="10"/>
  <c r="B235" i="10"/>
  <c r="B239" i="10"/>
  <c r="B243" i="10"/>
  <c r="B247" i="10"/>
  <c r="B251" i="10"/>
  <c r="B255" i="10"/>
  <c r="B259" i="10"/>
  <c r="B263" i="10"/>
  <c r="B267" i="10"/>
  <c r="B271" i="10"/>
  <c r="B275" i="10"/>
  <c r="B279" i="10"/>
  <c r="B283" i="10"/>
  <c r="B287" i="10"/>
  <c r="B291" i="10"/>
  <c r="B295" i="10"/>
  <c r="B299" i="10"/>
  <c r="B303" i="10"/>
  <c r="B307" i="10"/>
  <c r="B311" i="10"/>
  <c r="B315" i="10"/>
  <c r="B319" i="10"/>
  <c r="B323" i="10"/>
  <c r="B327" i="10"/>
  <c r="B331" i="10"/>
  <c r="B335" i="10"/>
  <c r="B339" i="10"/>
  <c r="B343" i="10"/>
  <c r="B347" i="10"/>
  <c r="B351" i="10"/>
  <c r="B359" i="10"/>
  <c r="B371" i="10"/>
  <c r="B383" i="10"/>
  <c r="B395" i="10"/>
  <c r="B10" i="10"/>
  <c r="B14" i="10"/>
  <c r="B18" i="10"/>
  <c r="B22" i="10"/>
  <c r="B26" i="10"/>
  <c r="B30" i="10"/>
  <c r="B34" i="10"/>
  <c r="B38" i="10"/>
  <c r="B42" i="10"/>
  <c r="B46" i="10"/>
  <c r="B50" i="10"/>
  <c r="B54" i="10"/>
  <c r="B58" i="10"/>
  <c r="B62" i="10"/>
  <c r="B66" i="10"/>
  <c r="B70" i="10"/>
  <c r="B74" i="10"/>
  <c r="B78" i="10"/>
  <c r="B82" i="10"/>
  <c r="B86" i="10"/>
  <c r="B90" i="10"/>
  <c r="B94" i="10"/>
  <c r="B98" i="10"/>
  <c r="B102" i="10"/>
  <c r="B106" i="10"/>
  <c r="B110" i="10"/>
  <c r="B114" i="10"/>
  <c r="B118" i="10"/>
  <c r="B122" i="10"/>
  <c r="B126" i="10"/>
  <c r="B130" i="10"/>
  <c r="B134" i="10"/>
  <c r="B138" i="10"/>
  <c r="B142" i="10"/>
  <c r="B146" i="10"/>
  <c r="B150" i="10"/>
  <c r="B154" i="10"/>
  <c r="B158" i="10"/>
  <c r="B162" i="10"/>
  <c r="B166" i="10"/>
  <c r="B170" i="10"/>
  <c r="B174" i="10"/>
  <c r="B178" i="10"/>
  <c r="B182" i="10"/>
  <c r="B186" i="10"/>
  <c r="B190" i="10"/>
  <c r="B194" i="10"/>
  <c r="B198" i="10"/>
  <c r="B202" i="10"/>
  <c r="B206" i="10"/>
  <c r="B210" i="10"/>
  <c r="B214" i="10"/>
  <c r="B218" i="10"/>
  <c r="B222" i="10"/>
  <c r="B226" i="10"/>
  <c r="B230" i="10"/>
  <c r="B234" i="10"/>
  <c r="B238" i="10"/>
  <c r="B242" i="10"/>
  <c r="B246" i="10"/>
  <c r="B250" i="10"/>
  <c r="B254" i="10"/>
  <c r="B258" i="10"/>
  <c r="B262" i="10"/>
  <c r="B266" i="10"/>
  <c r="B270" i="10"/>
  <c r="B274" i="10"/>
  <c r="B278" i="10"/>
  <c r="B282" i="10"/>
  <c r="B286" i="10"/>
  <c r="B290" i="10"/>
  <c r="B294" i="10"/>
  <c r="B298" i="10"/>
  <c r="B302" i="10"/>
  <c r="B306" i="10"/>
  <c r="B310" i="10"/>
  <c r="B314" i="10"/>
  <c r="B318" i="10"/>
  <c r="B322" i="10"/>
  <c r="B326" i="10"/>
  <c r="B330" i="10"/>
  <c r="B334" i="10"/>
  <c r="B338" i="10"/>
  <c r="B342" i="10"/>
  <c r="B346" i="10"/>
  <c r="B350" i="10"/>
  <c r="B354" i="10"/>
  <c r="B358" i="10"/>
  <c r="B362" i="10"/>
  <c r="B366" i="10"/>
  <c r="B370" i="10"/>
  <c r="B374" i="10"/>
  <c r="B378" i="10"/>
  <c r="B382" i="10"/>
  <c r="B386" i="10"/>
  <c r="B390" i="10"/>
  <c r="B394" i="10"/>
  <c r="B398" i="10"/>
  <c r="B402" i="10"/>
  <c r="B406" i="10"/>
  <c r="B324" i="10"/>
  <c r="B336" i="10"/>
  <c r="B348" i="10"/>
  <c r="B360" i="10"/>
  <c r="B372" i="10"/>
  <c r="B384" i="10"/>
  <c r="B396" i="10"/>
  <c r="B355" i="10"/>
  <c r="B367" i="10"/>
  <c r="B387" i="10"/>
  <c r="B403" i="10"/>
  <c r="B9" i="10"/>
  <c r="B13" i="10"/>
  <c r="B17" i="10"/>
  <c r="B21" i="10"/>
  <c r="B25" i="10"/>
  <c r="B29" i="10"/>
  <c r="B33" i="10"/>
  <c r="B37" i="10"/>
  <c r="B41" i="10"/>
  <c r="B45" i="10"/>
  <c r="B49" i="10"/>
  <c r="B53" i="10"/>
  <c r="B57" i="10"/>
  <c r="B61" i="10"/>
  <c r="B65" i="10"/>
  <c r="B69" i="10"/>
  <c r="B73" i="10"/>
  <c r="B77" i="10"/>
  <c r="B81" i="10"/>
  <c r="B85" i="10"/>
  <c r="B89" i="10"/>
  <c r="B93" i="10"/>
  <c r="B97" i="10"/>
  <c r="B101" i="10"/>
  <c r="B105" i="10"/>
  <c r="B109" i="10"/>
  <c r="B113" i="10"/>
  <c r="B117" i="10"/>
  <c r="B121" i="10"/>
  <c r="B125" i="10"/>
  <c r="B129" i="10"/>
  <c r="B133" i="10"/>
  <c r="B137" i="10"/>
  <c r="B141" i="10"/>
  <c r="B145" i="10"/>
  <c r="B149" i="10"/>
  <c r="B153" i="10"/>
  <c r="B157" i="10"/>
  <c r="B161" i="10"/>
  <c r="B165" i="10"/>
  <c r="B169" i="10"/>
  <c r="B173" i="10"/>
  <c r="B177" i="10"/>
  <c r="B181" i="10"/>
  <c r="B185" i="10"/>
  <c r="B189" i="10"/>
  <c r="B193" i="10"/>
  <c r="B197" i="10"/>
  <c r="B201" i="10"/>
  <c r="B205" i="10"/>
  <c r="B209" i="10"/>
  <c r="B213" i="10"/>
  <c r="B217" i="10"/>
  <c r="B221" i="10"/>
  <c r="B225" i="10"/>
  <c r="B229" i="10"/>
  <c r="B233" i="10"/>
  <c r="B237" i="10"/>
  <c r="B241" i="10"/>
  <c r="B245" i="10"/>
  <c r="B249" i="10"/>
  <c r="B253" i="10"/>
  <c r="B257" i="10"/>
  <c r="B261" i="10"/>
  <c r="B265" i="10"/>
  <c r="B269" i="10"/>
  <c r="B273" i="10"/>
  <c r="B277" i="10"/>
  <c r="B281" i="10"/>
  <c r="B285" i="10"/>
  <c r="B289" i="10"/>
  <c r="B293" i="10"/>
  <c r="B297" i="10"/>
  <c r="B301" i="10"/>
  <c r="B305" i="10"/>
  <c r="B309" i="10"/>
  <c r="B313" i="10"/>
  <c r="B317" i="10"/>
  <c r="B321" i="10"/>
  <c r="B325" i="10"/>
  <c r="B329" i="10"/>
  <c r="B333" i="10"/>
  <c r="B337" i="10"/>
  <c r="B341" i="10"/>
  <c r="B345" i="10"/>
  <c r="B349" i="10"/>
  <c r="B353" i="10"/>
  <c r="B357" i="10"/>
  <c r="B361" i="10"/>
  <c r="B365" i="10"/>
  <c r="B369" i="10"/>
  <c r="B373" i="10"/>
  <c r="B377" i="10"/>
  <c r="B381" i="10"/>
  <c r="B385" i="10"/>
  <c r="B389" i="10"/>
  <c r="B393" i="10"/>
  <c r="B397" i="10"/>
  <c r="B401" i="10"/>
  <c r="B405" i="10"/>
  <c r="B320" i="10"/>
  <c r="B332" i="10"/>
  <c r="B344" i="10"/>
  <c r="B356" i="10"/>
  <c r="B368" i="10"/>
  <c r="B380" i="10"/>
  <c r="B392" i="10"/>
  <c r="B404" i="10"/>
  <c r="B363" i="10"/>
  <c r="B375" i="10"/>
  <c r="B391" i="10"/>
  <c r="B407" i="10"/>
  <c r="C5" i="6"/>
  <c r="C10" i="3"/>
  <c r="C7" i="3"/>
  <c r="C6" i="3"/>
  <c r="E374" i="10" s="1"/>
  <c r="C5" i="3"/>
  <c r="C4" i="3"/>
  <c r="E13" i="2"/>
  <c r="K31" i="1" s="1"/>
  <c r="B4" i="2"/>
  <c r="C2" i="10" l="1"/>
  <c r="C63" i="10" s="1"/>
  <c r="R30" i="1"/>
  <c r="D373" i="8"/>
  <c r="D406" i="10"/>
  <c r="D390" i="10"/>
  <c r="D374" i="10"/>
  <c r="D358" i="10"/>
  <c r="D342" i="10"/>
  <c r="D326" i="10"/>
  <c r="D310" i="10"/>
  <c r="D294" i="10"/>
  <c r="D278" i="10"/>
  <c r="D262" i="10"/>
  <c r="D246" i="10"/>
  <c r="D230" i="10"/>
  <c r="D214" i="10"/>
  <c r="D198" i="10"/>
  <c r="D182" i="10"/>
  <c r="D166" i="10"/>
  <c r="D150" i="10"/>
  <c r="D134" i="10"/>
  <c r="D118" i="10"/>
  <c r="D405" i="10"/>
  <c r="D389" i="10"/>
  <c r="D373" i="10"/>
  <c r="D357" i="10"/>
  <c r="D341" i="10"/>
  <c r="D325" i="10"/>
  <c r="D309" i="10"/>
  <c r="D293" i="10"/>
  <c r="D277" i="10"/>
  <c r="D261" i="10"/>
  <c r="D245" i="10"/>
  <c r="D229" i="10"/>
  <c r="D213" i="10"/>
  <c r="D197" i="10"/>
  <c r="D181" i="10"/>
  <c r="D165" i="10"/>
  <c r="D149" i="10"/>
  <c r="D133" i="10"/>
  <c r="D117" i="10"/>
  <c r="D404" i="10"/>
  <c r="D388" i="10"/>
  <c r="D372" i="10"/>
  <c r="D356" i="10"/>
  <c r="D340" i="10"/>
  <c r="D324" i="10"/>
  <c r="D308" i="10"/>
  <c r="D292" i="10"/>
  <c r="D276" i="10"/>
  <c r="D260" i="10"/>
  <c r="D244" i="10"/>
  <c r="D228" i="10"/>
  <c r="D212" i="10"/>
  <c r="D196" i="10"/>
  <c r="D180" i="10"/>
  <c r="D164" i="10"/>
  <c r="D148" i="10"/>
  <c r="D132" i="10"/>
  <c r="D116" i="10"/>
  <c r="D100" i="10"/>
  <c r="D84" i="10"/>
  <c r="D68" i="10"/>
  <c r="D395" i="10"/>
  <c r="D379" i="10"/>
  <c r="D363" i="10"/>
  <c r="D347" i="10"/>
  <c r="D331" i="10"/>
  <c r="D315" i="10"/>
  <c r="D299" i="10"/>
  <c r="D283" i="10"/>
  <c r="D267" i="10"/>
  <c r="D251" i="10"/>
  <c r="D235" i="10"/>
  <c r="D219" i="10"/>
  <c r="D203" i="10"/>
  <c r="D187" i="10"/>
  <c r="D171" i="10"/>
  <c r="D155" i="10"/>
  <c r="D139" i="10"/>
  <c r="D123" i="10"/>
  <c r="D107" i="10"/>
  <c r="D91" i="10"/>
  <c r="D75" i="10"/>
  <c r="D90" i="10"/>
  <c r="D62" i="10"/>
  <c r="D46" i="10"/>
  <c r="D26" i="10"/>
  <c r="D77" i="10"/>
  <c r="D57" i="10"/>
  <c r="D41" i="10"/>
  <c r="D25" i="10"/>
  <c r="D94" i="10"/>
  <c r="D64" i="10"/>
  <c r="D48" i="10"/>
  <c r="D32" i="10"/>
  <c r="D16" i="10"/>
  <c r="D22" i="10"/>
  <c r="D97" i="10"/>
  <c r="D63" i="10"/>
  <c r="D47" i="10"/>
  <c r="D31" i="10"/>
  <c r="D15" i="10"/>
  <c r="D394" i="10"/>
  <c r="D378" i="10"/>
  <c r="D362" i="10"/>
  <c r="D346" i="10"/>
  <c r="D330" i="10"/>
  <c r="D314" i="10"/>
  <c r="D298" i="10"/>
  <c r="D282" i="10"/>
  <c r="D266" i="10"/>
  <c r="D250" i="10"/>
  <c r="D234" i="10"/>
  <c r="D218" i="10"/>
  <c r="D202" i="10"/>
  <c r="D186" i="10"/>
  <c r="D170" i="10"/>
  <c r="D154" i="10"/>
  <c r="D138" i="10"/>
  <c r="D122" i="10"/>
  <c r="D106" i="10"/>
  <c r="D393" i="10"/>
  <c r="D377" i="10"/>
  <c r="D361" i="10"/>
  <c r="D345" i="10"/>
  <c r="D329" i="10"/>
  <c r="D313" i="10"/>
  <c r="D297" i="10"/>
  <c r="D281" i="10"/>
  <c r="D265" i="10"/>
  <c r="D249" i="10"/>
  <c r="D233" i="10"/>
  <c r="D217" i="10"/>
  <c r="D201" i="10"/>
  <c r="D185" i="10"/>
  <c r="D169" i="10"/>
  <c r="D153" i="10"/>
  <c r="D137" i="10"/>
  <c r="D121" i="10"/>
  <c r="D105" i="10"/>
  <c r="D392" i="10"/>
  <c r="D376" i="10"/>
  <c r="D360" i="10"/>
  <c r="D344" i="10"/>
  <c r="D328" i="10"/>
  <c r="D312" i="10"/>
  <c r="D296" i="10"/>
  <c r="D280" i="10"/>
  <c r="D264" i="10"/>
  <c r="D248" i="10"/>
  <c r="D232" i="10"/>
  <c r="D216" i="10"/>
  <c r="D200" i="10"/>
  <c r="D184" i="10"/>
  <c r="D168" i="10"/>
  <c r="D152" i="10"/>
  <c r="D136" i="10"/>
  <c r="D120" i="10"/>
  <c r="D104" i="10"/>
  <c r="D88" i="10"/>
  <c r="D72" i="10"/>
  <c r="D399" i="10"/>
  <c r="D383" i="10"/>
  <c r="D367" i="10"/>
  <c r="D351" i="10"/>
  <c r="D335" i="10"/>
  <c r="D319" i="10"/>
  <c r="D303" i="10"/>
  <c r="D287" i="10"/>
  <c r="D271" i="10"/>
  <c r="D255" i="10"/>
  <c r="D239" i="10"/>
  <c r="D223" i="10"/>
  <c r="D207" i="10"/>
  <c r="D191" i="10"/>
  <c r="D175" i="10"/>
  <c r="D159" i="10"/>
  <c r="D143" i="10"/>
  <c r="D127" i="10"/>
  <c r="D111" i="10"/>
  <c r="D95" i="10"/>
  <c r="D79" i="10"/>
  <c r="D98" i="10"/>
  <c r="D66" i="10"/>
  <c r="D50" i="10"/>
  <c r="D30" i="10"/>
  <c r="D85" i="10"/>
  <c r="D61" i="10"/>
  <c r="D45" i="10"/>
  <c r="D29" i="10"/>
  <c r="D102" i="10"/>
  <c r="D70" i="10"/>
  <c r="D52" i="10"/>
  <c r="D36" i="10"/>
  <c r="D20" i="10"/>
  <c r="D38" i="10"/>
  <c r="D9" i="10"/>
  <c r="D73" i="10"/>
  <c r="D51" i="10"/>
  <c r="D35" i="10"/>
  <c r="D19" i="10"/>
  <c r="D10" i="10"/>
  <c r="D398" i="10"/>
  <c r="D382" i="10"/>
  <c r="D366" i="10"/>
  <c r="D350" i="10"/>
  <c r="D334" i="10"/>
  <c r="D318" i="10"/>
  <c r="D302" i="10"/>
  <c r="D286" i="10"/>
  <c r="D270" i="10"/>
  <c r="D254" i="10"/>
  <c r="D238" i="10"/>
  <c r="D222" i="10"/>
  <c r="D206" i="10"/>
  <c r="D190" i="10"/>
  <c r="D174" i="10"/>
  <c r="D158" i="10"/>
  <c r="D142" i="10"/>
  <c r="D126" i="10"/>
  <c r="D110" i="10"/>
  <c r="D397" i="10"/>
  <c r="D381" i="10"/>
  <c r="D365" i="10"/>
  <c r="D349" i="10"/>
  <c r="D333" i="10"/>
  <c r="D317" i="10"/>
  <c r="D301" i="10"/>
  <c r="D285" i="10"/>
  <c r="D269" i="10"/>
  <c r="D253" i="10"/>
  <c r="D237" i="10"/>
  <c r="D221" i="10"/>
  <c r="D205" i="10"/>
  <c r="D189" i="10"/>
  <c r="D173" i="10"/>
  <c r="D157" i="10"/>
  <c r="D141" i="10"/>
  <c r="D125" i="10"/>
  <c r="D109" i="10"/>
  <c r="D396" i="10"/>
  <c r="D380" i="10"/>
  <c r="D364" i="10"/>
  <c r="D348" i="10"/>
  <c r="D332" i="10"/>
  <c r="D316" i="10"/>
  <c r="D300" i="10"/>
  <c r="D284" i="10"/>
  <c r="D268" i="10"/>
  <c r="D252" i="10"/>
  <c r="D236" i="10"/>
  <c r="D220" i="10"/>
  <c r="D204" i="10"/>
  <c r="D188" i="10"/>
  <c r="D172" i="10"/>
  <c r="D156" i="10"/>
  <c r="D140" i="10"/>
  <c r="D124" i="10"/>
  <c r="D108" i="10"/>
  <c r="D92" i="10"/>
  <c r="D76" i="10"/>
  <c r="D403" i="10"/>
  <c r="D387" i="10"/>
  <c r="D371" i="10"/>
  <c r="D355" i="10"/>
  <c r="D339" i="10"/>
  <c r="D323" i="10"/>
  <c r="D307" i="10"/>
  <c r="D291" i="10"/>
  <c r="D275" i="10"/>
  <c r="D259" i="10"/>
  <c r="D243" i="10"/>
  <c r="D227" i="10"/>
  <c r="D211" i="10"/>
  <c r="D195" i="10"/>
  <c r="D179" i="10"/>
  <c r="D163" i="10"/>
  <c r="D147" i="10"/>
  <c r="D131" i="10"/>
  <c r="D115" i="10"/>
  <c r="D99" i="10"/>
  <c r="D83" i="10"/>
  <c r="D67" i="10"/>
  <c r="D74" i="10"/>
  <c r="D54" i="10"/>
  <c r="D34" i="10"/>
  <c r="D93" i="10"/>
  <c r="D65" i="10"/>
  <c r="D49" i="10"/>
  <c r="D33" i="10"/>
  <c r="D17" i="10"/>
  <c r="D78" i="10"/>
  <c r="D56" i="10"/>
  <c r="D40" i="10"/>
  <c r="D24" i="10"/>
  <c r="D8" i="10"/>
  <c r="D13" i="10"/>
  <c r="D81" i="10"/>
  <c r="D55" i="10"/>
  <c r="D39" i="10"/>
  <c r="D23" i="10"/>
  <c r="D14" i="10"/>
  <c r="D402" i="10"/>
  <c r="D386" i="10"/>
  <c r="D370" i="10"/>
  <c r="D354" i="10"/>
  <c r="D338" i="10"/>
  <c r="D322" i="10"/>
  <c r="D306" i="10"/>
  <c r="D290" i="10"/>
  <c r="D274" i="10"/>
  <c r="D258" i="10"/>
  <c r="D242" i="10"/>
  <c r="D226" i="10"/>
  <c r="D210" i="10"/>
  <c r="D194" i="10"/>
  <c r="D178" i="10"/>
  <c r="D162" i="10"/>
  <c r="D146" i="10"/>
  <c r="D130" i="10"/>
  <c r="D114" i="10"/>
  <c r="D401" i="10"/>
  <c r="D385" i="10"/>
  <c r="D369" i="10"/>
  <c r="D353" i="10"/>
  <c r="D337" i="10"/>
  <c r="D321" i="10"/>
  <c r="D305" i="10"/>
  <c r="D289" i="10"/>
  <c r="D273" i="10"/>
  <c r="D257" i="10"/>
  <c r="D241" i="10"/>
  <c r="D225" i="10"/>
  <c r="D209" i="10"/>
  <c r="D193" i="10"/>
  <c r="D177" i="10"/>
  <c r="D161" i="10"/>
  <c r="D145" i="10"/>
  <c r="D129" i="10"/>
  <c r="D113" i="10"/>
  <c r="D400" i="10"/>
  <c r="D384" i="10"/>
  <c r="D368" i="10"/>
  <c r="D352" i="10"/>
  <c r="D336" i="10"/>
  <c r="D320" i="10"/>
  <c r="D304" i="10"/>
  <c r="D288" i="10"/>
  <c r="D272" i="10"/>
  <c r="D256" i="10"/>
  <c r="D240" i="10"/>
  <c r="D224" i="10"/>
  <c r="D208" i="10"/>
  <c r="D192" i="10"/>
  <c r="D176" i="10"/>
  <c r="D160" i="10"/>
  <c r="D144" i="10"/>
  <c r="D128" i="10"/>
  <c r="D112" i="10"/>
  <c r="D96" i="10"/>
  <c r="D80" i="10"/>
  <c r="D407" i="10"/>
  <c r="D391" i="10"/>
  <c r="D375" i="10"/>
  <c r="D359" i="10"/>
  <c r="D343" i="10"/>
  <c r="D327" i="10"/>
  <c r="D311" i="10"/>
  <c r="D295" i="10"/>
  <c r="D279" i="10"/>
  <c r="D263" i="10"/>
  <c r="D247" i="10"/>
  <c r="D231" i="10"/>
  <c r="D215" i="10"/>
  <c r="D199" i="10"/>
  <c r="D183" i="10"/>
  <c r="D167" i="10"/>
  <c r="D151" i="10"/>
  <c r="D135" i="10"/>
  <c r="D119" i="10"/>
  <c r="D103" i="10"/>
  <c r="D87" i="10"/>
  <c r="D71" i="10"/>
  <c r="D82" i="10"/>
  <c r="D58" i="10"/>
  <c r="D42" i="10"/>
  <c r="D101" i="10"/>
  <c r="D69" i="10"/>
  <c r="D53" i="10"/>
  <c r="D37" i="10"/>
  <c r="D21" i="10"/>
  <c r="D86" i="10"/>
  <c r="D60" i="10"/>
  <c r="D44" i="10"/>
  <c r="D28" i="10"/>
  <c r="D12" i="10"/>
  <c r="D18" i="10"/>
  <c r="D89" i="10"/>
  <c r="D59" i="10"/>
  <c r="D43" i="10"/>
  <c r="D27" i="10"/>
  <c r="D11" i="10"/>
  <c r="E14" i="10"/>
  <c r="E28" i="10"/>
  <c r="E44" i="10"/>
  <c r="E86" i="10"/>
  <c r="E9" i="10"/>
  <c r="E41" i="10"/>
  <c r="E57" i="10"/>
  <c r="E18" i="10"/>
  <c r="E50" i="10"/>
  <c r="E66" i="10"/>
  <c r="E47" i="10"/>
  <c r="E95" i="10"/>
  <c r="E76" i="10"/>
  <c r="E108" i="10"/>
  <c r="E140" i="10"/>
  <c r="E156" i="10"/>
  <c r="E188" i="10"/>
  <c r="E220" i="10"/>
  <c r="E236" i="10"/>
  <c r="E268" i="10"/>
  <c r="E300" i="10"/>
  <c r="E332" i="10"/>
  <c r="E348" i="10"/>
  <c r="E380" i="10"/>
  <c r="E396" i="10"/>
  <c r="E89" i="10"/>
  <c r="E125" i="10"/>
  <c r="E189" i="10"/>
  <c r="E221" i="10"/>
  <c r="E285" i="10"/>
  <c r="E349" i="10"/>
  <c r="E110" i="10"/>
  <c r="E238" i="10"/>
  <c r="E8" i="10"/>
  <c r="H18" i="10" s="1"/>
  <c r="E24" i="10"/>
  <c r="E40" i="10"/>
  <c r="E56" i="10"/>
  <c r="E78" i="10"/>
  <c r="E11" i="10"/>
  <c r="E43" i="10"/>
  <c r="E21" i="10"/>
  <c r="E37" i="10"/>
  <c r="E53" i="10"/>
  <c r="E67" i="10"/>
  <c r="E99" i="10"/>
  <c r="E30" i="10"/>
  <c r="E46" i="10"/>
  <c r="E62" i="10"/>
  <c r="E90" i="10"/>
  <c r="E39" i="10"/>
  <c r="E59" i="10"/>
  <c r="E87" i="10"/>
  <c r="E72" i="10"/>
  <c r="E88" i="10"/>
  <c r="E104" i="10"/>
  <c r="E120" i="10"/>
  <c r="E136" i="10"/>
  <c r="E152" i="10"/>
  <c r="E168" i="10"/>
  <c r="E184" i="10"/>
  <c r="E200" i="10"/>
  <c r="E216" i="10"/>
  <c r="E232" i="10"/>
  <c r="E248" i="10"/>
  <c r="E264" i="10"/>
  <c r="E280" i="10"/>
  <c r="E296" i="10"/>
  <c r="E312" i="10"/>
  <c r="E328" i="10"/>
  <c r="E344" i="10"/>
  <c r="E360" i="10"/>
  <c r="E376" i="10"/>
  <c r="E392" i="10"/>
  <c r="E69" i="10"/>
  <c r="E85" i="10"/>
  <c r="E101" i="10"/>
  <c r="E117" i="10"/>
  <c r="E149" i="10"/>
  <c r="E181" i="10"/>
  <c r="E213" i="10"/>
  <c r="E245" i="10"/>
  <c r="E277" i="10"/>
  <c r="E309" i="10"/>
  <c r="E341" i="10"/>
  <c r="E373" i="10"/>
  <c r="E405" i="10"/>
  <c r="E134" i="10"/>
  <c r="E166" i="10"/>
  <c r="E198" i="10"/>
  <c r="E230" i="10"/>
  <c r="E262" i="10"/>
  <c r="E294" i="10"/>
  <c r="E326" i="10"/>
  <c r="E358" i="10"/>
  <c r="E390" i="10"/>
  <c r="E20" i="10"/>
  <c r="E70" i="10"/>
  <c r="E35" i="10"/>
  <c r="E33" i="10"/>
  <c r="E65" i="10"/>
  <c r="E42" i="10"/>
  <c r="E82" i="10"/>
  <c r="E79" i="10"/>
  <c r="E84" i="10"/>
  <c r="E132" i="10"/>
  <c r="E164" i="10"/>
  <c r="E212" i="10"/>
  <c r="E244" i="10"/>
  <c r="E276" i="10"/>
  <c r="E308" i="10"/>
  <c r="E340" i="10"/>
  <c r="E388" i="10"/>
  <c r="E81" i="10"/>
  <c r="E113" i="10"/>
  <c r="E205" i="10"/>
  <c r="E269" i="10"/>
  <c r="E333" i="10"/>
  <c r="E397" i="10"/>
  <c r="E158" i="10"/>
  <c r="E190" i="10"/>
  <c r="E222" i="10"/>
  <c r="E286" i="10"/>
  <c r="E318" i="10"/>
  <c r="E350" i="10"/>
  <c r="E382" i="10"/>
  <c r="F395" i="8"/>
  <c r="F404" i="10"/>
  <c r="F388" i="10"/>
  <c r="F372" i="10"/>
  <c r="F356" i="10"/>
  <c r="F340" i="10"/>
  <c r="F324" i="10"/>
  <c r="F308" i="10"/>
  <c r="F292" i="10"/>
  <c r="F276" i="10"/>
  <c r="F260" i="10"/>
  <c r="F244" i="10"/>
  <c r="F228" i="10"/>
  <c r="F212" i="10"/>
  <c r="F196" i="10"/>
  <c r="F180" i="10"/>
  <c r="F164" i="10"/>
  <c r="F148" i="10"/>
  <c r="F132" i="10"/>
  <c r="F116" i="10"/>
  <c r="F407" i="10"/>
  <c r="F391" i="10"/>
  <c r="F375" i="10"/>
  <c r="F359" i="10"/>
  <c r="F343" i="10"/>
  <c r="F327" i="10"/>
  <c r="F311" i="10"/>
  <c r="F295" i="10"/>
  <c r="F279" i="10"/>
  <c r="F263" i="10"/>
  <c r="F247" i="10"/>
  <c r="F231" i="10"/>
  <c r="F215" i="10"/>
  <c r="F199" i="10"/>
  <c r="F183" i="10"/>
  <c r="F167" i="10"/>
  <c r="F151" i="10"/>
  <c r="F135" i="10"/>
  <c r="F119" i="10"/>
  <c r="F406" i="10"/>
  <c r="F390" i="10"/>
  <c r="F374" i="10"/>
  <c r="F358" i="10"/>
  <c r="F342" i="10"/>
  <c r="F326" i="10"/>
  <c r="F310" i="10"/>
  <c r="F294" i="10"/>
  <c r="F278" i="10"/>
  <c r="F262" i="10"/>
  <c r="F246" i="10"/>
  <c r="F230" i="10"/>
  <c r="F214" i="10"/>
  <c r="F198" i="10"/>
  <c r="F182" i="10"/>
  <c r="F166" i="10"/>
  <c r="F150" i="10"/>
  <c r="F134" i="10"/>
  <c r="F118" i="10"/>
  <c r="F102" i="10"/>
  <c r="F86" i="10"/>
  <c r="F70" i="10"/>
  <c r="F397" i="10"/>
  <c r="F381" i="10"/>
  <c r="F365" i="10"/>
  <c r="F349" i="10"/>
  <c r="F333" i="10"/>
  <c r="F317" i="10"/>
  <c r="F301" i="10"/>
  <c r="F285" i="10"/>
  <c r="F269" i="10"/>
  <c r="F253" i="10"/>
  <c r="F237" i="10"/>
  <c r="F221" i="10"/>
  <c r="F205" i="10"/>
  <c r="F189" i="10"/>
  <c r="F173" i="10"/>
  <c r="F157" i="10"/>
  <c r="F141" i="10"/>
  <c r="F125" i="10"/>
  <c r="F109" i="10"/>
  <c r="F93" i="10"/>
  <c r="F77" i="10"/>
  <c r="F92" i="10"/>
  <c r="F64" i="10"/>
  <c r="F48" i="10"/>
  <c r="F20" i="10"/>
  <c r="F103" i="10"/>
  <c r="F71" i="10"/>
  <c r="F51" i="10"/>
  <c r="F35" i="10"/>
  <c r="F15" i="10"/>
  <c r="F80" i="10"/>
  <c r="F54" i="10"/>
  <c r="F38" i="10"/>
  <c r="F22" i="10"/>
  <c r="F32" i="10"/>
  <c r="F99" i="10"/>
  <c r="F67" i="10"/>
  <c r="F53" i="10"/>
  <c r="F37" i="10"/>
  <c r="F21" i="10"/>
  <c r="F392" i="10"/>
  <c r="F376" i="10"/>
  <c r="F360" i="10"/>
  <c r="F344" i="10"/>
  <c r="F328" i="10"/>
  <c r="F312" i="10"/>
  <c r="F296" i="10"/>
  <c r="F280" i="10"/>
  <c r="F264" i="10"/>
  <c r="F248" i="10"/>
  <c r="F232" i="10"/>
  <c r="F216" i="10"/>
  <c r="F200" i="10"/>
  <c r="F184" i="10"/>
  <c r="F168" i="10"/>
  <c r="F152" i="10"/>
  <c r="F136" i="10"/>
  <c r="F120" i="10"/>
  <c r="F104" i="10"/>
  <c r="F395" i="10"/>
  <c r="F379" i="10"/>
  <c r="F363" i="10"/>
  <c r="F347" i="10"/>
  <c r="F331" i="10"/>
  <c r="F315" i="10"/>
  <c r="F299" i="10"/>
  <c r="F283" i="10"/>
  <c r="F267" i="10"/>
  <c r="F251" i="10"/>
  <c r="F235" i="10"/>
  <c r="F219" i="10"/>
  <c r="F203" i="10"/>
  <c r="F187" i="10"/>
  <c r="F171" i="10"/>
  <c r="F155" i="10"/>
  <c r="F139" i="10"/>
  <c r="F123" i="10"/>
  <c r="F107" i="10"/>
  <c r="F394" i="10"/>
  <c r="F378" i="10"/>
  <c r="F362" i="10"/>
  <c r="F346" i="10"/>
  <c r="F330" i="10"/>
  <c r="F314" i="10"/>
  <c r="F298" i="10"/>
  <c r="F282" i="10"/>
  <c r="F266" i="10"/>
  <c r="F250" i="10"/>
  <c r="F234" i="10"/>
  <c r="F218" i="10"/>
  <c r="F202" i="10"/>
  <c r="F186" i="10"/>
  <c r="F170" i="10"/>
  <c r="F154" i="10"/>
  <c r="F138" i="10"/>
  <c r="F122" i="10"/>
  <c r="F106" i="10"/>
  <c r="F90" i="10"/>
  <c r="F74" i="10"/>
  <c r="F401" i="10"/>
  <c r="F385" i="10"/>
  <c r="F369" i="10"/>
  <c r="F353" i="10"/>
  <c r="F337" i="10"/>
  <c r="F321" i="10"/>
  <c r="F305" i="10"/>
  <c r="F289" i="10"/>
  <c r="F273" i="10"/>
  <c r="F257" i="10"/>
  <c r="F241" i="10"/>
  <c r="F225" i="10"/>
  <c r="F209" i="10"/>
  <c r="F193" i="10"/>
  <c r="F177" i="10"/>
  <c r="F161" i="10"/>
  <c r="F145" i="10"/>
  <c r="F129" i="10"/>
  <c r="F113" i="10"/>
  <c r="F97" i="10"/>
  <c r="F81" i="10"/>
  <c r="F100" i="10"/>
  <c r="F68" i="10"/>
  <c r="F52" i="10"/>
  <c r="F36" i="10"/>
  <c r="F8" i="10"/>
  <c r="I18" i="10" s="1"/>
  <c r="F79" i="10"/>
  <c r="F55" i="10"/>
  <c r="F39" i="10"/>
  <c r="F23" i="10"/>
  <c r="F88" i="10"/>
  <c r="F58" i="10"/>
  <c r="F42" i="10"/>
  <c r="F26" i="10"/>
  <c r="F10" i="10"/>
  <c r="F19" i="10"/>
  <c r="F75" i="10"/>
  <c r="F57" i="10"/>
  <c r="F41" i="10"/>
  <c r="F25" i="10"/>
  <c r="F9" i="10"/>
  <c r="F396" i="10"/>
  <c r="F380" i="10"/>
  <c r="F364" i="10"/>
  <c r="F348" i="10"/>
  <c r="F332" i="10"/>
  <c r="F316" i="10"/>
  <c r="F300" i="10"/>
  <c r="F284" i="10"/>
  <c r="F268" i="10"/>
  <c r="F252" i="10"/>
  <c r="F236" i="10"/>
  <c r="F220" i="10"/>
  <c r="F204" i="10"/>
  <c r="F188" i="10"/>
  <c r="F172" i="10"/>
  <c r="F156" i="10"/>
  <c r="F140" i="10"/>
  <c r="F124" i="10"/>
  <c r="F108" i="10"/>
  <c r="F399" i="10"/>
  <c r="F383" i="10"/>
  <c r="F367" i="10"/>
  <c r="F351" i="10"/>
  <c r="F335" i="10"/>
  <c r="F319" i="10"/>
  <c r="F303" i="10"/>
  <c r="F287" i="10"/>
  <c r="F271" i="10"/>
  <c r="F255" i="10"/>
  <c r="F239" i="10"/>
  <c r="F223" i="10"/>
  <c r="F207" i="10"/>
  <c r="F191" i="10"/>
  <c r="F175" i="10"/>
  <c r="F159" i="10"/>
  <c r="F143" i="10"/>
  <c r="F127" i="10"/>
  <c r="F111" i="10"/>
  <c r="F398" i="10"/>
  <c r="F382" i="10"/>
  <c r="F366" i="10"/>
  <c r="F350" i="10"/>
  <c r="F334" i="10"/>
  <c r="F318" i="10"/>
  <c r="F302" i="10"/>
  <c r="F286" i="10"/>
  <c r="F270" i="10"/>
  <c r="F254" i="10"/>
  <c r="F238" i="10"/>
  <c r="F222" i="10"/>
  <c r="F206" i="10"/>
  <c r="F190" i="10"/>
  <c r="F174" i="10"/>
  <c r="F158" i="10"/>
  <c r="F142" i="10"/>
  <c r="F126" i="10"/>
  <c r="F110" i="10"/>
  <c r="F94" i="10"/>
  <c r="F78" i="10"/>
  <c r="F405" i="10"/>
  <c r="F389" i="10"/>
  <c r="F373" i="10"/>
  <c r="F357" i="10"/>
  <c r="F341" i="10"/>
  <c r="F325" i="10"/>
  <c r="F309" i="10"/>
  <c r="F293" i="10"/>
  <c r="F277" i="10"/>
  <c r="F261" i="10"/>
  <c r="F245" i="10"/>
  <c r="F229" i="10"/>
  <c r="F213" i="10"/>
  <c r="F197" i="10"/>
  <c r="F181" i="10"/>
  <c r="F165" i="10"/>
  <c r="F149" i="10"/>
  <c r="F133" i="10"/>
  <c r="F117" i="10"/>
  <c r="F101" i="10"/>
  <c r="F85" i="10"/>
  <c r="F69" i="10"/>
  <c r="F76" i="10"/>
  <c r="F56" i="10"/>
  <c r="F40" i="10"/>
  <c r="F12" i="10"/>
  <c r="F87" i="10"/>
  <c r="F59" i="10"/>
  <c r="F43" i="10"/>
  <c r="F27" i="10"/>
  <c r="F96" i="10"/>
  <c r="F62" i="10"/>
  <c r="F46" i="10"/>
  <c r="F30" i="10"/>
  <c r="F14" i="10"/>
  <c r="F24" i="10"/>
  <c r="F83" i="10"/>
  <c r="F61" i="10"/>
  <c r="F45" i="10"/>
  <c r="F29" i="10"/>
  <c r="F13" i="10"/>
  <c r="F400" i="10"/>
  <c r="F384" i="10"/>
  <c r="F368" i="10"/>
  <c r="F352" i="10"/>
  <c r="F336" i="10"/>
  <c r="F320" i="10"/>
  <c r="F304" i="10"/>
  <c r="F288" i="10"/>
  <c r="F272" i="10"/>
  <c r="F256" i="10"/>
  <c r="F240" i="10"/>
  <c r="F224" i="10"/>
  <c r="F208" i="10"/>
  <c r="F192" i="10"/>
  <c r="F176" i="10"/>
  <c r="F160" i="10"/>
  <c r="F144" i="10"/>
  <c r="F128" i="10"/>
  <c r="F112" i="10"/>
  <c r="F403" i="10"/>
  <c r="F387" i="10"/>
  <c r="F371" i="10"/>
  <c r="F355" i="10"/>
  <c r="F339" i="10"/>
  <c r="F323" i="10"/>
  <c r="F307" i="10"/>
  <c r="F291" i="10"/>
  <c r="F275" i="10"/>
  <c r="F259" i="10"/>
  <c r="F243" i="10"/>
  <c r="F227" i="10"/>
  <c r="F211" i="10"/>
  <c r="F195" i="10"/>
  <c r="F179" i="10"/>
  <c r="F163" i="10"/>
  <c r="F147" i="10"/>
  <c r="F131" i="10"/>
  <c r="F115" i="10"/>
  <c r="F402" i="10"/>
  <c r="F386" i="10"/>
  <c r="F370" i="10"/>
  <c r="F354" i="10"/>
  <c r="F338" i="10"/>
  <c r="F322" i="10"/>
  <c r="F306" i="10"/>
  <c r="F290" i="10"/>
  <c r="F274" i="10"/>
  <c r="F258" i="10"/>
  <c r="F242" i="10"/>
  <c r="F226" i="10"/>
  <c r="F210" i="10"/>
  <c r="F194" i="10"/>
  <c r="F178" i="10"/>
  <c r="F162" i="10"/>
  <c r="F146" i="10"/>
  <c r="F130" i="10"/>
  <c r="F114" i="10"/>
  <c r="F98" i="10"/>
  <c r="F82" i="10"/>
  <c r="F66" i="10"/>
  <c r="F393" i="10"/>
  <c r="F377" i="10"/>
  <c r="F361" i="10"/>
  <c r="F345" i="10"/>
  <c r="F329" i="10"/>
  <c r="F313" i="10"/>
  <c r="F297" i="10"/>
  <c r="F281" i="10"/>
  <c r="F265" i="10"/>
  <c r="F249" i="10"/>
  <c r="F233" i="10"/>
  <c r="F217" i="10"/>
  <c r="F201" i="10"/>
  <c r="F185" i="10"/>
  <c r="F169" i="10"/>
  <c r="F153" i="10"/>
  <c r="F137" i="10"/>
  <c r="F121" i="10"/>
  <c r="F105" i="10"/>
  <c r="F89" i="10"/>
  <c r="F73" i="10"/>
  <c r="F84" i="10"/>
  <c r="F60" i="10"/>
  <c r="F44" i="10"/>
  <c r="F16" i="10"/>
  <c r="F95" i="10"/>
  <c r="F63" i="10"/>
  <c r="F47" i="10"/>
  <c r="F31" i="10"/>
  <c r="F11" i="10"/>
  <c r="F72" i="10"/>
  <c r="F50" i="10"/>
  <c r="F34" i="10"/>
  <c r="F18" i="10"/>
  <c r="F28" i="10"/>
  <c r="F91" i="10"/>
  <c r="F65" i="10"/>
  <c r="F49" i="10"/>
  <c r="F33" i="10"/>
  <c r="F17" i="10"/>
  <c r="E27" i="10"/>
  <c r="E36" i="10"/>
  <c r="E52" i="10"/>
  <c r="E102" i="10"/>
  <c r="E17" i="10"/>
  <c r="E49" i="10"/>
  <c r="E91" i="10"/>
  <c r="E26" i="10"/>
  <c r="E58" i="10"/>
  <c r="E23" i="10"/>
  <c r="E55" i="10"/>
  <c r="E68" i="10"/>
  <c r="E100" i="10"/>
  <c r="E116" i="10"/>
  <c r="E148" i="10"/>
  <c r="E180" i="10"/>
  <c r="E196" i="10"/>
  <c r="E228" i="10"/>
  <c r="E260" i="10"/>
  <c r="E292" i="10"/>
  <c r="E324" i="10"/>
  <c r="E356" i="10"/>
  <c r="E372" i="10"/>
  <c r="E404" i="10"/>
  <c r="E97" i="10"/>
  <c r="E141" i="10"/>
  <c r="E173" i="10"/>
  <c r="E237" i="10"/>
  <c r="E301" i="10"/>
  <c r="E365" i="10"/>
  <c r="E126" i="10"/>
  <c r="E254" i="10"/>
  <c r="E19" i="10"/>
  <c r="E16" i="10"/>
  <c r="E32" i="10"/>
  <c r="E48" i="10"/>
  <c r="E64" i="10"/>
  <c r="E94" i="10"/>
  <c r="E31" i="10"/>
  <c r="E13" i="10"/>
  <c r="E29" i="10"/>
  <c r="E45" i="10"/>
  <c r="E61" i="10"/>
  <c r="E83" i="10"/>
  <c r="E22" i="10"/>
  <c r="E38" i="10"/>
  <c r="E54" i="10"/>
  <c r="E74" i="10"/>
  <c r="E10" i="10"/>
  <c r="E51" i="10"/>
  <c r="E71" i="10"/>
  <c r="E103" i="10"/>
  <c r="E80" i="10"/>
  <c r="E96" i="10"/>
  <c r="E112" i="10"/>
  <c r="E128" i="10"/>
  <c r="E144" i="10"/>
  <c r="E160" i="10"/>
  <c r="E176" i="10"/>
  <c r="E192" i="10"/>
  <c r="E208" i="10"/>
  <c r="E224" i="10"/>
  <c r="E240" i="10"/>
  <c r="E256" i="10"/>
  <c r="E272" i="10"/>
  <c r="E288" i="10"/>
  <c r="E304" i="10"/>
  <c r="E320" i="10"/>
  <c r="E336" i="10"/>
  <c r="E352" i="10"/>
  <c r="E368" i="10"/>
  <c r="E384" i="10"/>
  <c r="E400" i="10"/>
  <c r="E77" i="10"/>
  <c r="E93" i="10"/>
  <c r="E109" i="10"/>
  <c r="E133" i="10"/>
  <c r="E165" i="10"/>
  <c r="E197" i="10"/>
  <c r="E229" i="10"/>
  <c r="E261" i="10"/>
  <c r="E293" i="10"/>
  <c r="E325" i="10"/>
  <c r="E357" i="10"/>
  <c r="E389" i="10"/>
  <c r="E118" i="10"/>
  <c r="E150" i="10"/>
  <c r="E182" i="10"/>
  <c r="E214" i="10"/>
  <c r="E246" i="10"/>
  <c r="E278" i="10"/>
  <c r="E310" i="10"/>
  <c r="E342" i="10"/>
  <c r="E407" i="10"/>
  <c r="E391" i="10"/>
  <c r="E375" i="10"/>
  <c r="E359" i="10"/>
  <c r="E343" i="10"/>
  <c r="E327" i="10"/>
  <c r="E311" i="10"/>
  <c r="E295" i="10"/>
  <c r="E279" i="10"/>
  <c r="E263" i="10"/>
  <c r="E247" i="10"/>
  <c r="E231" i="10"/>
  <c r="E215" i="10"/>
  <c r="E199" i="10"/>
  <c r="E183" i="10"/>
  <c r="E167" i="10"/>
  <c r="E151" i="10"/>
  <c r="E135" i="10"/>
  <c r="E119" i="10"/>
  <c r="E406" i="10"/>
  <c r="E395" i="10"/>
  <c r="E379" i="10"/>
  <c r="E363" i="10"/>
  <c r="E347" i="10"/>
  <c r="E331" i="10"/>
  <c r="E315" i="10"/>
  <c r="E299" i="10"/>
  <c r="E283" i="10"/>
  <c r="E267" i="10"/>
  <c r="E251" i="10"/>
  <c r="E235" i="10"/>
  <c r="E219" i="10"/>
  <c r="E203" i="10"/>
  <c r="E187" i="10"/>
  <c r="E171" i="10"/>
  <c r="E155" i="10"/>
  <c r="E139" i="10"/>
  <c r="E123" i="10"/>
  <c r="E107" i="10"/>
  <c r="E394" i="10"/>
  <c r="E378" i="10"/>
  <c r="E362" i="10"/>
  <c r="E346" i="10"/>
  <c r="E330" i="10"/>
  <c r="E314" i="10"/>
  <c r="E298" i="10"/>
  <c r="E282" i="10"/>
  <c r="E266" i="10"/>
  <c r="E250" i="10"/>
  <c r="E234" i="10"/>
  <c r="E218" i="10"/>
  <c r="E202" i="10"/>
  <c r="E186" i="10"/>
  <c r="E170" i="10"/>
  <c r="E154" i="10"/>
  <c r="E138" i="10"/>
  <c r="E122" i="10"/>
  <c r="E106" i="10"/>
  <c r="E393" i="10"/>
  <c r="E377" i="10"/>
  <c r="E361" i="10"/>
  <c r="E345" i="10"/>
  <c r="E329" i="10"/>
  <c r="E313" i="10"/>
  <c r="E297" i="10"/>
  <c r="E281" i="10"/>
  <c r="E265" i="10"/>
  <c r="E249" i="10"/>
  <c r="E233" i="10"/>
  <c r="E217" i="10"/>
  <c r="E201" i="10"/>
  <c r="E185" i="10"/>
  <c r="E169" i="10"/>
  <c r="E153" i="10"/>
  <c r="E137" i="10"/>
  <c r="E121" i="10"/>
  <c r="E399" i="10"/>
  <c r="E383" i="10"/>
  <c r="E367" i="10"/>
  <c r="E351" i="10"/>
  <c r="E335" i="10"/>
  <c r="E319" i="10"/>
  <c r="E303" i="10"/>
  <c r="E287" i="10"/>
  <c r="E271" i="10"/>
  <c r="E255" i="10"/>
  <c r="E239" i="10"/>
  <c r="E223" i="10"/>
  <c r="E207" i="10"/>
  <c r="E191" i="10"/>
  <c r="E175" i="10"/>
  <c r="E159" i="10"/>
  <c r="E143" i="10"/>
  <c r="E127" i="10"/>
  <c r="E111" i="10"/>
  <c r="E403" i="10"/>
  <c r="E387" i="10"/>
  <c r="E371" i="10"/>
  <c r="E355" i="10"/>
  <c r="E339" i="10"/>
  <c r="E323" i="10"/>
  <c r="E307" i="10"/>
  <c r="E291" i="10"/>
  <c r="E275" i="10"/>
  <c r="E259" i="10"/>
  <c r="E243" i="10"/>
  <c r="E227" i="10"/>
  <c r="E211" i="10"/>
  <c r="E195" i="10"/>
  <c r="E179" i="10"/>
  <c r="E163" i="10"/>
  <c r="E147" i="10"/>
  <c r="E131" i="10"/>
  <c r="E115" i="10"/>
  <c r="E402" i="10"/>
  <c r="E386" i="10"/>
  <c r="E370" i="10"/>
  <c r="E354" i="10"/>
  <c r="E338" i="10"/>
  <c r="E322" i="10"/>
  <c r="E306" i="10"/>
  <c r="E290" i="10"/>
  <c r="E274" i="10"/>
  <c r="E258" i="10"/>
  <c r="E242" i="10"/>
  <c r="E226" i="10"/>
  <c r="E210" i="10"/>
  <c r="E194" i="10"/>
  <c r="E178" i="10"/>
  <c r="E162" i="10"/>
  <c r="E146" i="10"/>
  <c r="E130" i="10"/>
  <c r="E114" i="10"/>
  <c r="E401" i="10"/>
  <c r="E385" i="10"/>
  <c r="E369" i="10"/>
  <c r="E353" i="10"/>
  <c r="E337" i="10"/>
  <c r="E321" i="10"/>
  <c r="E305" i="10"/>
  <c r="E289" i="10"/>
  <c r="E273" i="10"/>
  <c r="E257" i="10"/>
  <c r="E241" i="10"/>
  <c r="E225" i="10"/>
  <c r="E209" i="10"/>
  <c r="E193" i="10"/>
  <c r="E177" i="10"/>
  <c r="E161" i="10"/>
  <c r="E145" i="10"/>
  <c r="E129" i="10"/>
  <c r="E12" i="10"/>
  <c r="E60" i="10"/>
  <c r="E15" i="10"/>
  <c r="E25" i="10"/>
  <c r="E75" i="10"/>
  <c r="E34" i="10"/>
  <c r="E98" i="10"/>
  <c r="E63" i="10"/>
  <c r="E92" i="10"/>
  <c r="E124" i="10"/>
  <c r="E172" i="10"/>
  <c r="E204" i="10"/>
  <c r="E252" i="10"/>
  <c r="E284" i="10"/>
  <c r="E316" i="10"/>
  <c r="E364" i="10"/>
  <c r="E73" i="10"/>
  <c r="E105" i="10"/>
  <c r="E157" i="10"/>
  <c r="E253" i="10"/>
  <c r="E317" i="10"/>
  <c r="E381" i="10"/>
  <c r="E142" i="10"/>
  <c r="E174" i="10"/>
  <c r="E206" i="10"/>
  <c r="E270" i="10"/>
  <c r="E302" i="10"/>
  <c r="E334" i="10"/>
  <c r="E366" i="10"/>
  <c r="E398" i="10"/>
  <c r="C348" i="10"/>
  <c r="C92" i="10"/>
  <c r="C237" i="10"/>
  <c r="C370" i="10"/>
  <c r="C122" i="10"/>
  <c r="C267" i="10"/>
  <c r="C224" i="10"/>
  <c r="C353" i="10"/>
  <c r="C65" i="10"/>
  <c r="C218" i="10"/>
  <c r="C355" i="10"/>
  <c r="C404" i="10"/>
  <c r="C148" i="10"/>
  <c r="C277" i="10"/>
  <c r="C19" i="10"/>
  <c r="C114" i="10"/>
  <c r="C259" i="10"/>
  <c r="C203" i="10"/>
  <c r="C280" i="10"/>
  <c r="C24" i="10"/>
  <c r="C169" i="10"/>
  <c r="C318" i="10"/>
  <c r="C54" i="10"/>
  <c r="C215" i="10"/>
  <c r="C75" i="10"/>
  <c r="C236" i="10"/>
  <c r="C381" i="10"/>
  <c r="C125" i="10"/>
  <c r="C262" i="10"/>
  <c r="C15" i="10"/>
  <c r="C368" i="10"/>
  <c r="C112" i="10"/>
  <c r="C225" i="10"/>
  <c r="C358" i="10"/>
  <c r="C110" i="10"/>
  <c r="C239" i="10"/>
  <c r="C292" i="10"/>
  <c r="C36" i="10"/>
  <c r="C165" i="10"/>
  <c r="C270" i="10"/>
  <c r="C407" i="10"/>
  <c r="C147" i="10"/>
  <c r="C35" i="10"/>
  <c r="C168" i="10"/>
  <c r="C313" i="10"/>
  <c r="C57" i="10"/>
  <c r="C194" i="10"/>
  <c r="C347" i="10"/>
  <c r="C103" i="10"/>
  <c r="C298" i="10"/>
  <c r="C177" i="10"/>
  <c r="C316" i="10"/>
  <c r="C60" i="10"/>
  <c r="C205" i="10"/>
  <c r="C338" i="10"/>
  <c r="C90" i="10"/>
  <c r="C235" i="10"/>
  <c r="C192" i="10"/>
  <c r="C321" i="10"/>
  <c r="C33" i="10"/>
  <c r="C186" i="10"/>
  <c r="C327" i="10"/>
  <c r="C372" i="10"/>
  <c r="C116" i="10"/>
  <c r="C245" i="10"/>
  <c r="C394" i="10"/>
  <c r="C82" i="10"/>
  <c r="C227" i="10"/>
  <c r="C107" i="10"/>
  <c r="C248" i="10"/>
  <c r="C393" i="10"/>
  <c r="C137" i="10"/>
  <c r="C286" i="10"/>
  <c r="C22" i="10"/>
  <c r="C183" i="10"/>
  <c r="C127" i="10"/>
  <c r="C204" i="10"/>
  <c r="C349" i="10"/>
  <c r="C93" i="10"/>
  <c r="C230" i="10"/>
  <c r="C383" i="10"/>
  <c r="C336" i="10"/>
  <c r="C80" i="10"/>
  <c r="C193" i="10"/>
  <c r="C326" i="10"/>
  <c r="C78" i="10"/>
  <c r="C207" i="10"/>
  <c r="C260" i="10"/>
  <c r="C389" i="10"/>
  <c r="C133" i="10"/>
  <c r="C238" i="10"/>
  <c r="C375" i="10"/>
  <c r="C115" i="10"/>
  <c r="C392" i="10"/>
  <c r="C136" i="10"/>
  <c r="C281" i="10"/>
  <c r="C25" i="10"/>
  <c r="C166" i="10"/>
  <c r="C319" i="10"/>
  <c r="C71" i="10"/>
  <c r="K21" i="1"/>
  <c r="C2" i="8"/>
  <c r="F318" i="8"/>
  <c r="F105" i="8"/>
  <c r="F115" i="8"/>
  <c r="F281" i="8"/>
  <c r="F120" i="8"/>
  <c r="F302" i="8"/>
  <c r="F307" i="8"/>
  <c r="D162" i="8"/>
  <c r="F158" i="8"/>
  <c r="F312" i="8"/>
  <c r="D168" i="8"/>
  <c r="F177" i="8"/>
  <c r="F126" i="8"/>
  <c r="F373" i="8"/>
  <c r="F230" i="8"/>
  <c r="F88" i="8"/>
  <c r="F248" i="8"/>
  <c r="F266" i="8"/>
  <c r="F83" i="8"/>
  <c r="F243" i="8"/>
  <c r="F53" i="8"/>
  <c r="F94" i="8"/>
  <c r="F273" i="8"/>
  <c r="F56" i="8"/>
  <c r="F216" i="8"/>
  <c r="F376" i="8"/>
  <c r="F51" i="8"/>
  <c r="F211" i="8"/>
  <c r="F371" i="8"/>
  <c r="F30" i="8"/>
  <c r="F245" i="8"/>
  <c r="F173" i="8"/>
  <c r="F362" i="8"/>
  <c r="F184" i="8"/>
  <c r="F344" i="8"/>
  <c r="F382" i="8"/>
  <c r="F179" i="8"/>
  <c r="F339" i="8"/>
  <c r="D165" i="8"/>
  <c r="F309" i="8"/>
  <c r="D351" i="8"/>
  <c r="D320" i="8"/>
  <c r="D356" i="8"/>
  <c r="F117" i="8"/>
  <c r="F62" i="8"/>
  <c r="F190" i="8"/>
  <c r="F41" i="8"/>
  <c r="F393" i="8"/>
  <c r="F24" i="8"/>
  <c r="F152" i="8"/>
  <c r="F280" i="8"/>
  <c r="F408" i="8"/>
  <c r="F22" i="8"/>
  <c r="F147" i="8"/>
  <c r="F275" i="8"/>
  <c r="F403" i="8"/>
  <c r="D367" i="8"/>
  <c r="D226" i="8"/>
  <c r="D229" i="8"/>
  <c r="D172" i="8"/>
  <c r="D195" i="8"/>
  <c r="D224" i="8"/>
  <c r="F29" i="8"/>
  <c r="F157" i="8"/>
  <c r="F361" i="8"/>
  <c r="F50" i="8"/>
  <c r="F114" i="8"/>
  <c r="F178" i="8"/>
  <c r="F285" i="8"/>
  <c r="F20" i="8"/>
  <c r="F145" i="8"/>
  <c r="F353" i="8"/>
  <c r="F262" i="8"/>
  <c r="F9" i="8"/>
  <c r="I19" i="8" s="1"/>
  <c r="F76" i="8"/>
  <c r="F140" i="8"/>
  <c r="F204" i="8"/>
  <c r="F236" i="8"/>
  <c r="F300" i="8"/>
  <c r="F364" i="8"/>
  <c r="F234" i="8"/>
  <c r="F358" i="8"/>
  <c r="F39" i="8"/>
  <c r="F103" i="8"/>
  <c r="F167" i="8"/>
  <c r="F231" i="8"/>
  <c r="F295" i="8"/>
  <c r="F359" i="8"/>
  <c r="F61" i="8"/>
  <c r="F125" i="8"/>
  <c r="F185" i="8"/>
  <c r="F297" i="8"/>
  <c r="F34" i="8"/>
  <c r="F66" i="8"/>
  <c r="F98" i="8"/>
  <c r="F130" i="8"/>
  <c r="F162" i="8"/>
  <c r="F194" i="8"/>
  <c r="F253" i="8"/>
  <c r="F317" i="8"/>
  <c r="F381" i="8"/>
  <c r="F49" i="8"/>
  <c r="F113" i="8"/>
  <c r="F181" i="8"/>
  <c r="F289" i="8"/>
  <c r="F401" i="8"/>
  <c r="F238" i="8"/>
  <c r="F310" i="8"/>
  <c r="F370" i="8"/>
  <c r="F28" i="8"/>
  <c r="F60" i="8"/>
  <c r="F92" i="8"/>
  <c r="F124" i="8"/>
  <c r="F156" i="8"/>
  <c r="F188" i="8"/>
  <c r="F220" i="8"/>
  <c r="F252" i="8"/>
  <c r="F284" i="8"/>
  <c r="F316" i="8"/>
  <c r="F348" i="8"/>
  <c r="F380" i="8"/>
  <c r="F206" i="8"/>
  <c r="F274" i="8"/>
  <c r="F326" i="8"/>
  <c r="F386" i="8"/>
  <c r="F23" i="8"/>
  <c r="F55" i="8"/>
  <c r="F87" i="8"/>
  <c r="F119" i="8"/>
  <c r="F151" i="8"/>
  <c r="F183" i="8"/>
  <c r="F215" i="8"/>
  <c r="F247" i="8"/>
  <c r="F279" i="8"/>
  <c r="F311" i="8"/>
  <c r="F343" i="8"/>
  <c r="F375" i="8"/>
  <c r="F407" i="8"/>
  <c r="D299" i="8"/>
  <c r="D67" i="8"/>
  <c r="D34" i="8"/>
  <c r="D290" i="8"/>
  <c r="D37" i="8"/>
  <c r="D293" i="8"/>
  <c r="F93" i="8"/>
  <c r="F233" i="8"/>
  <c r="F82" i="8"/>
  <c r="F146" i="8"/>
  <c r="F221" i="8"/>
  <c r="F349" i="8"/>
  <c r="F81" i="8"/>
  <c r="F225" i="8"/>
  <c r="F202" i="8"/>
  <c r="F338" i="8"/>
  <c r="F44" i="8"/>
  <c r="F108" i="8"/>
  <c r="F172" i="8"/>
  <c r="F268" i="8"/>
  <c r="F332" i="8"/>
  <c r="F396" i="8"/>
  <c r="F290" i="8"/>
  <c r="F12" i="8"/>
  <c r="F71" i="8"/>
  <c r="F135" i="8"/>
  <c r="F199" i="8"/>
  <c r="F263" i="8"/>
  <c r="F327" i="8"/>
  <c r="F391" i="8"/>
  <c r="F19" i="8"/>
  <c r="F85" i="8"/>
  <c r="F149" i="8"/>
  <c r="F217" i="8"/>
  <c r="F345" i="8"/>
  <c r="F46" i="8"/>
  <c r="F78" i="8"/>
  <c r="F110" i="8"/>
  <c r="F142" i="8"/>
  <c r="F174" i="8"/>
  <c r="F213" i="8"/>
  <c r="F277" i="8"/>
  <c r="F341" i="8"/>
  <c r="F405" i="8"/>
  <c r="F73" i="8"/>
  <c r="F137" i="8"/>
  <c r="F209" i="8"/>
  <c r="F337" i="8"/>
  <c r="F18" i="8"/>
  <c r="F254" i="8"/>
  <c r="F330" i="8"/>
  <c r="F406" i="8"/>
  <c r="F40" i="8"/>
  <c r="F72" i="8"/>
  <c r="F104" i="8"/>
  <c r="F136" i="8"/>
  <c r="F168" i="8"/>
  <c r="F200" i="8"/>
  <c r="F232" i="8"/>
  <c r="F264" i="8"/>
  <c r="F296" i="8"/>
  <c r="F328" i="8"/>
  <c r="F360" i="8"/>
  <c r="F392" i="8"/>
  <c r="F226" i="8"/>
  <c r="F286" i="8"/>
  <c r="F346" i="8"/>
  <c r="F402" i="8"/>
  <c r="F35" i="8"/>
  <c r="F67" i="8"/>
  <c r="F99" i="8"/>
  <c r="F131" i="8"/>
  <c r="F163" i="8"/>
  <c r="F195" i="8"/>
  <c r="F227" i="8"/>
  <c r="F259" i="8"/>
  <c r="F291" i="8"/>
  <c r="F323" i="8"/>
  <c r="F355" i="8"/>
  <c r="F387" i="8"/>
  <c r="D48" i="8"/>
  <c r="D36" i="8"/>
  <c r="D131" i="8"/>
  <c r="D98" i="8"/>
  <c r="D354" i="8"/>
  <c r="D101" i="8"/>
  <c r="D357" i="8"/>
  <c r="D287" i="8"/>
  <c r="D395" i="8"/>
  <c r="D136" i="8"/>
  <c r="D311" i="8"/>
  <c r="D51" i="8"/>
  <c r="D115" i="8"/>
  <c r="D179" i="8"/>
  <c r="D292" i="8"/>
  <c r="D82" i="8"/>
  <c r="D146" i="8"/>
  <c r="D210" i="8"/>
  <c r="D274" i="8"/>
  <c r="D338" i="8"/>
  <c r="D402" i="8"/>
  <c r="D316" i="8"/>
  <c r="D18" i="8"/>
  <c r="D85" i="8"/>
  <c r="D149" i="8"/>
  <c r="D213" i="8"/>
  <c r="D277" i="8"/>
  <c r="D341" i="8"/>
  <c r="D363" i="8"/>
  <c r="D80" i="8"/>
  <c r="D9" i="8"/>
  <c r="G19" i="8" s="1"/>
  <c r="D203" i="8"/>
  <c r="D331" i="8"/>
  <c r="D68" i="8"/>
  <c r="D200" i="8"/>
  <c r="D407" i="8"/>
  <c r="D83" i="8"/>
  <c r="D147" i="8"/>
  <c r="D220" i="8"/>
  <c r="D348" i="8"/>
  <c r="D50" i="8"/>
  <c r="D114" i="8"/>
  <c r="D178" i="8"/>
  <c r="D242" i="8"/>
  <c r="D306" i="8"/>
  <c r="D370" i="8"/>
  <c r="D256" i="8"/>
  <c r="D384" i="8"/>
  <c r="D53" i="8"/>
  <c r="D117" i="8"/>
  <c r="D181" i="8"/>
  <c r="D245" i="8"/>
  <c r="D309" i="8"/>
  <c r="D393" i="8"/>
  <c r="D377" i="8"/>
  <c r="D361" i="8"/>
  <c r="D345" i="8"/>
  <c r="D329" i="8"/>
  <c r="D313" i="8"/>
  <c r="D297" i="8"/>
  <c r="D281" i="8"/>
  <c r="D265" i="8"/>
  <c r="D249" i="8"/>
  <c r="D233" i="8"/>
  <c r="D217" i="8"/>
  <c r="D201" i="8"/>
  <c r="D185" i="8"/>
  <c r="D169" i="8"/>
  <c r="D153" i="8"/>
  <c r="D137" i="8"/>
  <c r="D121" i="8"/>
  <c r="D105" i="8"/>
  <c r="D89" i="8"/>
  <c r="D73" i="8"/>
  <c r="D57" i="8"/>
  <c r="D41" i="8"/>
  <c r="D25" i="8"/>
  <c r="D408" i="8"/>
  <c r="D392" i="8"/>
  <c r="D364" i="8"/>
  <c r="D324" i="8"/>
  <c r="D288" i="8"/>
  <c r="D264" i="8"/>
  <c r="D232" i="8"/>
  <c r="D406" i="8"/>
  <c r="D390" i="8"/>
  <c r="D374" i="8"/>
  <c r="D358" i="8"/>
  <c r="D342" i="8"/>
  <c r="D326" i="8"/>
  <c r="D310" i="8"/>
  <c r="D294" i="8"/>
  <c r="D278" i="8"/>
  <c r="D262" i="8"/>
  <c r="D246" i="8"/>
  <c r="D230" i="8"/>
  <c r="D214" i="8"/>
  <c r="D198" i="8"/>
  <c r="D182" i="8"/>
  <c r="D166" i="8"/>
  <c r="D150" i="8"/>
  <c r="D134" i="8"/>
  <c r="D118" i="8"/>
  <c r="D102" i="8"/>
  <c r="D86" i="8"/>
  <c r="D70" i="8"/>
  <c r="D54" i="8"/>
  <c r="D38" i="8"/>
  <c r="D20" i="8"/>
  <c r="D388" i="8"/>
  <c r="D352" i="8"/>
  <c r="D328" i="8"/>
  <c r="D300" i="8"/>
  <c r="D260" i="8"/>
  <c r="D228" i="8"/>
  <c r="D199" i="8"/>
  <c r="D183" i="8"/>
  <c r="D167" i="8"/>
  <c r="D151" i="8"/>
  <c r="D135" i="8"/>
  <c r="D119" i="8"/>
  <c r="D103" i="8"/>
  <c r="D87" i="8"/>
  <c r="D71" i="8"/>
  <c r="D55" i="8"/>
  <c r="D39" i="8"/>
  <c r="D23" i="8"/>
  <c r="D375" i="8"/>
  <c r="D327" i="8"/>
  <c r="D271" i="8"/>
  <c r="D13" i="8"/>
  <c r="D176" i="8"/>
  <c r="D144" i="8"/>
  <c r="D108" i="8"/>
  <c r="D76" i="8"/>
  <c r="D44" i="8"/>
  <c r="D403" i="8"/>
  <c r="D371" i="8"/>
  <c r="D339" i="8"/>
  <c r="D307" i="8"/>
  <c r="D275" i="8"/>
  <c r="D243" i="8"/>
  <c r="D211" i="8"/>
  <c r="D383" i="8"/>
  <c r="D303" i="8"/>
  <c r="D231" i="8"/>
  <c r="D17" i="8"/>
  <c r="D180" i="8"/>
  <c r="D148" i="8"/>
  <c r="D116" i="8"/>
  <c r="D88" i="8"/>
  <c r="D56" i="8"/>
  <c r="D24" i="8"/>
  <c r="D385" i="8"/>
  <c r="D209" i="8"/>
  <c r="D177" i="8"/>
  <c r="D145" i="8"/>
  <c r="D113" i="8"/>
  <c r="D81" i="8"/>
  <c r="D49" i="8"/>
  <c r="D14" i="8"/>
  <c r="D380" i="8"/>
  <c r="D304" i="8"/>
  <c r="D248" i="8"/>
  <c r="D398" i="8"/>
  <c r="D366" i="8"/>
  <c r="D334" i="8"/>
  <c r="D302" i="8"/>
  <c r="D270" i="8"/>
  <c r="D238" i="8"/>
  <c r="D206" i="8"/>
  <c r="D174" i="8"/>
  <c r="D142" i="8"/>
  <c r="D110" i="8"/>
  <c r="D78" i="8"/>
  <c r="D46" i="8"/>
  <c r="D15" i="8"/>
  <c r="D344" i="8"/>
  <c r="D276" i="8"/>
  <c r="D216" i="8"/>
  <c r="D175" i="8"/>
  <c r="D127" i="8"/>
  <c r="D95" i="8"/>
  <c r="D63" i="8"/>
  <c r="D31" i="8"/>
  <c r="D359" i="8"/>
  <c r="D247" i="8"/>
  <c r="D160" i="8"/>
  <c r="D92" i="8"/>
  <c r="D28" i="8"/>
  <c r="D355" i="8"/>
  <c r="D291" i="8"/>
  <c r="D227" i="8"/>
  <c r="D335" i="8"/>
  <c r="D207" i="8"/>
  <c r="D164" i="8"/>
  <c r="D104" i="8"/>
  <c r="D40" i="8"/>
  <c r="D389" i="8"/>
  <c r="D397" i="8"/>
  <c r="D381" i="8"/>
  <c r="D365" i="8"/>
  <c r="D349" i="8"/>
  <c r="D333" i="8"/>
  <c r="D317" i="8"/>
  <c r="D301" i="8"/>
  <c r="D285" i="8"/>
  <c r="D269" i="8"/>
  <c r="D253" i="8"/>
  <c r="D237" i="8"/>
  <c r="D221" i="8"/>
  <c r="D205" i="8"/>
  <c r="D189" i="8"/>
  <c r="D173" i="8"/>
  <c r="D157" i="8"/>
  <c r="D141" i="8"/>
  <c r="D125" i="8"/>
  <c r="D109" i="8"/>
  <c r="D93" i="8"/>
  <c r="D77" i="8"/>
  <c r="D61" i="8"/>
  <c r="D45" i="8"/>
  <c r="D29" i="8"/>
  <c r="D10" i="8"/>
  <c r="D396" i="8"/>
  <c r="D372" i="8"/>
  <c r="D332" i="8"/>
  <c r="D296" i="8"/>
  <c r="D272" i="8"/>
  <c r="D240" i="8"/>
  <c r="D204" i="8"/>
  <c r="D394" i="8"/>
  <c r="D378" i="8"/>
  <c r="D362" i="8"/>
  <c r="D346" i="8"/>
  <c r="D330" i="8"/>
  <c r="D314" i="8"/>
  <c r="D298" i="8"/>
  <c r="D282" i="8"/>
  <c r="D266" i="8"/>
  <c r="D250" i="8"/>
  <c r="D234" i="8"/>
  <c r="D218" i="8"/>
  <c r="D202" i="8"/>
  <c r="D186" i="8"/>
  <c r="D170" i="8"/>
  <c r="D154" i="8"/>
  <c r="D138" i="8"/>
  <c r="D122" i="8"/>
  <c r="D106" i="8"/>
  <c r="D90" i="8"/>
  <c r="D74" i="8"/>
  <c r="D58" i="8"/>
  <c r="D42" i="8"/>
  <c r="D26" i="8"/>
  <c r="D11" i="8"/>
  <c r="D360" i="8"/>
  <c r="D336" i="8"/>
  <c r="D308" i="8"/>
  <c r="D268" i="8"/>
  <c r="D236" i="8"/>
  <c r="D208" i="8"/>
  <c r="D187" i="8"/>
  <c r="D171" i="8"/>
  <c r="D155" i="8"/>
  <c r="D139" i="8"/>
  <c r="D123" i="8"/>
  <c r="D107" i="8"/>
  <c r="D91" i="8"/>
  <c r="D75" i="8"/>
  <c r="D59" i="8"/>
  <c r="D43" i="8"/>
  <c r="D27" i="8"/>
  <c r="D391" i="8"/>
  <c r="D343" i="8"/>
  <c r="D279" i="8"/>
  <c r="D215" i="8"/>
  <c r="D184" i="8"/>
  <c r="D152" i="8"/>
  <c r="D120" i="8"/>
  <c r="D84" i="8"/>
  <c r="D52" i="8"/>
  <c r="D21" i="8"/>
  <c r="D379" i="8"/>
  <c r="D347" i="8"/>
  <c r="D315" i="8"/>
  <c r="D283" i="8"/>
  <c r="D251" i="8"/>
  <c r="D219" i="8"/>
  <c r="D12" i="8"/>
  <c r="D319" i="8"/>
  <c r="D239" i="8"/>
  <c r="D22" i="8"/>
  <c r="D188" i="8"/>
  <c r="D156" i="8"/>
  <c r="D124" i="8"/>
  <c r="D96" i="8"/>
  <c r="D64" i="8"/>
  <c r="D32" i="8"/>
  <c r="D401" i="8"/>
  <c r="D369" i="8"/>
  <c r="D353" i="8"/>
  <c r="D337" i="8"/>
  <c r="D321" i="8"/>
  <c r="D305" i="8"/>
  <c r="D289" i="8"/>
  <c r="D273" i="8"/>
  <c r="D257" i="8"/>
  <c r="D241" i="8"/>
  <c r="D225" i="8"/>
  <c r="D193" i="8"/>
  <c r="D161" i="8"/>
  <c r="D129" i="8"/>
  <c r="D97" i="8"/>
  <c r="D65" i="8"/>
  <c r="D33" i="8"/>
  <c r="D400" i="8"/>
  <c r="D340" i="8"/>
  <c r="D280" i="8"/>
  <c r="D212" i="8"/>
  <c r="D382" i="8"/>
  <c r="D350" i="8"/>
  <c r="D318" i="8"/>
  <c r="D286" i="8"/>
  <c r="D254" i="8"/>
  <c r="D222" i="8"/>
  <c r="D190" i="8"/>
  <c r="D158" i="8"/>
  <c r="D126" i="8"/>
  <c r="D94" i="8"/>
  <c r="D62" i="8"/>
  <c r="D30" i="8"/>
  <c r="D368" i="8"/>
  <c r="D312" i="8"/>
  <c r="D244" i="8"/>
  <c r="D191" i="8"/>
  <c r="D159" i="8"/>
  <c r="D143" i="8"/>
  <c r="D111" i="8"/>
  <c r="D79" i="8"/>
  <c r="D47" i="8"/>
  <c r="D399" i="8"/>
  <c r="D295" i="8"/>
  <c r="D192" i="8"/>
  <c r="D128" i="8"/>
  <c r="D60" i="8"/>
  <c r="D387" i="8"/>
  <c r="D323" i="8"/>
  <c r="D259" i="8"/>
  <c r="D16" i="8"/>
  <c r="D255" i="8"/>
  <c r="D196" i="8"/>
  <c r="D132" i="8"/>
  <c r="D72" i="8"/>
  <c r="D405" i="8"/>
  <c r="D140" i="8"/>
  <c r="D267" i="8"/>
  <c r="D19" i="8"/>
  <c r="D112" i="8"/>
  <c r="D223" i="8"/>
  <c r="D235" i="8"/>
  <c r="D100" i="8"/>
  <c r="D263" i="8"/>
  <c r="D35" i="8"/>
  <c r="D99" i="8"/>
  <c r="D163" i="8"/>
  <c r="D252" i="8"/>
  <c r="D376" i="8"/>
  <c r="D66" i="8"/>
  <c r="D130" i="8"/>
  <c r="D194" i="8"/>
  <c r="D258" i="8"/>
  <c r="D322" i="8"/>
  <c r="D386" i="8"/>
  <c r="D284" i="8"/>
  <c r="D404" i="8"/>
  <c r="D69" i="8"/>
  <c r="D133" i="8"/>
  <c r="D197" i="8"/>
  <c r="D261" i="8"/>
  <c r="D325" i="8"/>
  <c r="F15" i="8"/>
  <c r="F45" i="8"/>
  <c r="F77" i="8"/>
  <c r="F109" i="8"/>
  <c r="F141" i="8"/>
  <c r="F169" i="8"/>
  <c r="F201" i="8"/>
  <c r="F265" i="8"/>
  <c r="F329" i="8"/>
  <c r="F26" i="8"/>
  <c r="F42" i="8"/>
  <c r="F58" i="8"/>
  <c r="F74" i="8"/>
  <c r="F90" i="8"/>
  <c r="F106" i="8"/>
  <c r="F122" i="8"/>
  <c r="F138" i="8"/>
  <c r="F154" i="8"/>
  <c r="F170" i="8"/>
  <c r="F186" i="8"/>
  <c r="F205" i="8"/>
  <c r="F237" i="8"/>
  <c r="F269" i="8"/>
  <c r="F301" i="8"/>
  <c r="F333" i="8"/>
  <c r="F365" i="8"/>
  <c r="F397" i="8"/>
  <c r="F33" i="8"/>
  <c r="F65" i="8"/>
  <c r="F97" i="8"/>
  <c r="F129" i="8"/>
  <c r="F165" i="8"/>
  <c r="F193" i="8"/>
  <c r="F257" i="8"/>
  <c r="F321" i="8"/>
  <c r="F385" i="8"/>
  <c r="F14" i="8"/>
  <c r="F222" i="8"/>
  <c r="F246" i="8"/>
  <c r="F294" i="8"/>
  <c r="F322" i="8"/>
  <c r="F354" i="8"/>
  <c r="F390" i="8"/>
  <c r="F17" i="8"/>
  <c r="F36" i="8"/>
  <c r="F52" i="8"/>
  <c r="F68" i="8"/>
  <c r="F84" i="8"/>
  <c r="F100" i="8"/>
  <c r="F116" i="8"/>
  <c r="F132" i="8"/>
  <c r="F148" i="8"/>
  <c r="F164" i="8"/>
  <c r="F180" i="8"/>
  <c r="F196" i="8"/>
  <c r="F212" i="8"/>
  <c r="F228" i="8"/>
  <c r="F244" i="8"/>
  <c r="F260" i="8"/>
  <c r="F276" i="8"/>
  <c r="F292" i="8"/>
  <c r="F308" i="8"/>
  <c r="F324" i="8"/>
  <c r="F340" i="8"/>
  <c r="F356" i="8"/>
  <c r="F372" i="8"/>
  <c r="F388" i="8"/>
  <c r="F404" i="8"/>
  <c r="F214" i="8"/>
  <c r="F258" i="8"/>
  <c r="F282" i="8"/>
  <c r="F306" i="8"/>
  <c r="F342" i="8"/>
  <c r="F374" i="8"/>
  <c r="F398" i="8"/>
  <c r="F21" i="8"/>
  <c r="F31" i="8"/>
  <c r="F47" i="8"/>
  <c r="F63" i="8"/>
  <c r="F79" i="8"/>
  <c r="F95" i="8"/>
  <c r="F111" i="8"/>
  <c r="F127" i="8"/>
  <c r="F143" i="8"/>
  <c r="F159" i="8"/>
  <c r="F175" i="8"/>
  <c r="F191" i="8"/>
  <c r="F207" i="8"/>
  <c r="F223" i="8"/>
  <c r="F239" i="8"/>
  <c r="F255" i="8"/>
  <c r="F271" i="8"/>
  <c r="F287" i="8"/>
  <c r="F303" i="8"/>
  <c r="F319" i="8"/>
  <c r="F335" i="8"/>
  <c r="F351" i="8"/>
  <c r="F367" i="8"/>
  <c r="F383" i="8"/>
  <c r="F399" i="8"/>
  <c r="E405" i="8"/>
  <c r="E401" i="8"/>
  <c r="E397" i="8"/>
  <c r="E393" i="8"/>
  <c r="E389" i="8"/>
  <c r="E385" i="8"/>
  <c r="E381" i="8"/>
  <c r="E377" i="8"/>
  <c r="E373" i="8"/>
  <c r="E369" i="8"/>
  <c r="E365" i="8"/>
  <c r="E361" i="8"/>
  <c r="E357" i="8"/>
  <c r="E353" i="8"/>
  <c r="E349" i="8"/>
  <c r="E345" i="8"/>
  <c r="E341" i="8"/>
  <c r="E337" i="8"/>
  <c r="E333" i="8"/>
  <c r="E329" i="8"/>
  <c r="E325" i="8"/>
  <c r="E321" i="8"/>
  <c r="E317" i="8"/>
  <c r="E313" i="8"/>
  <c r="E309" i="8"/>
  <c r="E305" i="8"/>
  <c r="E301" i="8"/>
  <c r="E297" i="8"/>
  <c r="E293" i="8"/>
  <c r="E289" i="8"/>
  <c r="E285" i="8"/>
  <c r="E281" i="8"/>
  <c r="E277" i="8"/>
  <c r="E273" i="8"/>
  <c r="E269" i="8"/>
  <c r="E265" i="8"/>
  <c r="E261" i="8"/>
  <c r="E257" i="8"/>
  <c r="E253" i="8"/>
  <c r="E249" i="8"/>
  <c r="E245" i="8"/>
  <c r="E241" i="8"/>
  <c r="E237" i="8"/>
  <c r="E233" i="8"/>
  <c r="E229" i="8"/>
  <c r="E225" i="8"/>
  <c r="E221" i="8"/>
  <c r="E217" i="8"/>
  <c r="E213" i="8"/>
  <c r="E209" i="8"/>
  <c r="E205" i="8"/>
  <c r="E201" i="8"/>
  <c r="E197" i="8"/>
  <c r="E193" i="8"/>
  <c r="E189" i="8"/>
  <c r="E185" i="8"/>
  <c r="E181" i="8"/>
  <c r="E177" i="8"/>
  <c r="E173" i="8"/>
  <c r="E169" i="8"/>
  <c r="E165" i="8"/>
  <c r="E161" i="8"/>
  <c r="E157" i="8"/>
  <c r="E153" i="8"/>
  <c r="E149" i="8"/>
  <c r="E145" i="8"/>
  <c r="E141" i="8"/>
  <c r="E137" i="8"/>
  <c r="E133" i="8"/>
  <c r="E129" i="8"/>
  <c r="E125" i="8"/>
  <c r="E121" i="8"/>
  <c r="E117" i="8"/>
  <c r="E113" i="8"/>
  <c r="E109" i="8"/>
  <c r="E105" i="8"/>
  <c r="E101" i="8"/>
  <c r="E97" i="8"/>
  <c r="E93" i="8"/>
  <c r="E89" i="8"/>
  <c r="E85" i="8"/>
  <c r="E81" i="8"/>
  <c r="E77" i="8"/>
  <c r="E73" i="8"/>
  <c r="E69" i="8"/>
  <c r="E65" i="8"/>
  <c r="E61" i="8"/>
  <c r="E57" i="8"/>
  <c r="E53" i="8"/>
  <c r="E49" i="8"/>
  <c r="E45" i="8"/>
  <c r="E41" i="8"/>
  <c r="E37" i="8"/>
  <c r="E33" i="8"/>
  <c r="E29" i="8"/>
  <c r="E25" i="8"/>
  <c r="E22" i="8"/>
  <c r="E19" i="8"/>
  <c r="E15" i="8"/>
  <c r="E11" i="8"/>
  <c r="E402" i="8"/>
  <c r="E366" i="8"/>
  <c r="E358" i="8"/>
  <c r="E350" i="8"/>
  <c r="E342" i="8"/>
  <c r="E334" i="8"/>
  <c r="E326" i="8"/>
  <c r="E318" i="8"/>
  <c r="E310" i="8"/>
  <c r="E302" i="8"/>
  <c r="E294" i="8"/>
  <c r="E286" i="8"/>
  <c r="E278" i="8"/>
  <c r="E270" i="8"/>
  <c r="E262" i="8"/>
  <c r="E254" i="8"/>
  <c r="E246" i="8"/>
  <c r="E238" i="8"/>
  <c r="E230" i="8"/>
  <c r="E222" i="8"/>
  <c r="E214" i="8"/>
  <c r="E210" i="8"/>
  <c r="E202" i="8"/>
  <c r="E190" i="8"/>
  <c r="E182" i="8"/>
  <c r="E174" i="8"/>
  <c r="E166" i="8"/>
  <c r="E158" i="8"/>
  <c r="E150" i="8"/>
  <c r="E142" i="8"/>
  <c r="E134" i="8"/>
  <c r="E126" i="8"/>
  <c r="E118" i="8"/>
  <c r="E110" i="8"/>
  <c r="E102" i="8"/>
  <c r="E94" i="8"/>
  <c r="E86" i="8"/>
  <c r="E78" i="8"/>
  <c r="E70" i="8"/>
  <c r="E62" i="8"/>
  <c r="E54" i="8"/>
  <c r="E46" i="8"/>
  <c r="E38" i="8"/>
  <c r="E30" i="8"/>
  <c r="E20" i="8"/>
  <c r="E12" i="8"/>
  <c r="E407" i="8"/>
  <c r="E399" i="8"/>
  <c r="E391" i="8"/>
  <c r="E379" i="8"/>
  <c r="E371" i="8"/>
  <c r="E363" i="8"/>
  <c r="E355" i="8"/>
  <c r="E347" i="8"/>
  <c r="E339" i="8"/>
  <c r="E331" i="8"/>
  <c r="E323" i="8"/>
  <c r="E315" i="8"/>
  <c r="E307" i="8"/>
  <c r="E299" i="8"/>
  <c r="E291" i="8"/>
  <c r="E283" i="8"/>
  <c r="E275" i="8"/>
  <c r="E267" i="8"/>
  <c r="E259" i="8"/>
  <c r="E251" i="8"/>
  <c r="E243" i="8"/>
  <c r="E235" i="8"/>
  <c r="E227" i="8"/>
  <c r="E219" i="8"/>
  <c r="E211" i="8"/>
  <c r="E203" i="8"/>
  <c r="E195" i="8"/>
  <c r="E187" i="8"/>
  <c r="E179" i="8"/>
  <c r="E171" i="8"/>
  <c r="E163" i="8"/>
  <c r="E155" i="8"/>
  <c r="E147" i="8"/>
  <c r="E139" i="8"/>
  <c r="E131" i="8"/>
  <c r="E123" i="8"/>
  <c r="E115" i="8"/>
  <c r="E107" i="8"/>
  <c r="E99" i="8"/>
  <c r="E91" i="8"/>
  <c r="E87" i="8"/>
  <c r="E79" i="8"/>
  <c r="E71" i="8"/>
  <c r="E63" i="8"/>
  <c r="E55" i="8"/>
  <c r="E47" i="8"/>
  <c r="E39" i="8"/>
  <c r="E31" i="8"/>
  <c r="E23" i="8"/>
  <c r="E17" i="8"/>
  <c r="E9" i="8"/>
  <c r="H19" i="8" s="1"/>
  <c r="E408" i="8"/>
  <c r="E404" i="8"/>
  <c r="E400" i="8"/>
  <c r="E396" i="8"/>
  <c r="E392" i="8"/>
  <c r="E388" i="8"/>
  <c r="E384" i="8"/>
  <c r="E380" i="8"/>
  <c r="E376" i="8"/>
  <c r="E372" i="8"/>
  <c r="E368" i="8"/>
  <c r="E364" i="8"/>
  <c r="E360" i="8"/>
  <c r="E356" i="8"/>
  <c r="E352" i="8"/>
  <c r="E348" i="8"/>
  <c r="E344" i="8"/>
  <c r="E340" i="8"/>
  <c r="E336" i="8"/>
  <c r="E332" i="8"/>
  <c r="E328" i="8"/>
  <c r="E324" i="8"/>
  <c r="E320" i="8"/>
  <c r="E316" i="8"/>
  <c r="E312" i="8"/>
  <c r="E308" i="8"/>
  <c r="E304" i="8"/>
  <c r="E300" i="8"/>
  <c r="E296" i="8"/>
  <c r="E292" i="8"/>
  <c r="E288" i="8"/>
  <c r="E284" i="8"/>
  <c r="E280" i="8"/>
  <c r="E276" i="8"/>
  <c r="E272" i="8"/>
  <c r="E268" i="8"/>
  <c r="E264" i="8"/>
  <c r="E260" i="8"/>
  <c r="E256" i="8"/>
  <c r="E252" i="8"/>
  <c r="E248" i="8"/>
  <c r="E244" i="8"/>
  <c r="E240" i="8"/>
  <c r="E236" i="8"/>
  <c r="E232" i="8"/>
  <c r="E228" i="8"/>
  <c r="E224" i="8"/>
  <c r="E220" i="8"/>
  <c r="E216" i="8"/>
  <c r="E212" i="8"/>
  <c r="E208" i="8"/>
  <c r="E204" i="8"/>
  <c r="E200" i="8"/>
  <c r="E196" i="8"/>
  <c r="E192" i="8"/>
  <c r="E188" i="8"/>
  <c r="E184" i="8"/>
  <c r="E180" i="8"/>
  <c r="E176" i="8"/>
  <c r="E172" i="8"/>
  <c r="E168" i="8"/>
  <c r="E164" i="8"/>
  <c r="E160" i="8"/>
  <c r="E156" i="8"/>
  <c r="E152" i="8"/>
  <c r="E148" i="8"/>
  <c r="E144" i="8"/>
  <c r="E140" i="8"/>
  <c r="E136" i="8"/>
  <c r="E132" i="8"/>
  <c r="E128" i="8"/>
  <c r="E124" i="8"/>
  <c r="E120" i="8"/>
  <c r="E116" i="8"/>
  <c r="E112" i="8"/>
  <c r="E108" i="8"/>
  <c r="E104" i="8"/>
  <c r="E100" i="8"/>
  <c r="E96" i="8"/>
  <c r="E92" i="8"/>
  <c r="E88" i="8"/>
  <c r="E84" i="8"/>
  <c r="E80" i="8"/>
  <c r="E76" i="8"/>
  <c r="E72" i="8"/>
  <c r="E68" i="8"/>
  <c r="E64" i="8"/>
  <c r="E60" i="8"/>
  <c r="E56" i="8"/>
  <c r="E52" i="8"/>
  <c r="E48" i="8"/>
  <c r="E44" i="8"/>
  <c r="E40" i="8"/>
  <c r="E36" i="8"/>
  <c r="E32" i="8"/>
  <c r="E28" i="8"/>
  <c r="E24" i="8"/>
  <c r="E18" i="8"/>
  <c r="E14" i="8"/>
  <c r="E10" i="8"/>
  <c r="E406" i="8"/>
  <c r="E398" i="8"/>
  <c r="E394" i="8"/>
  <c r="E390" i="8"/>
  <c r="E386" i="8"/>
  <c r="E382" i="8"/>
  <c r="E378" i="8"/>
  <c r="E374" i="8"/>
  <c r="E370" i="8"/>
  <c r="E362" i="8"/>
  <c r="E354" i="8"/>
  <c r="E346" i="8"/>
  <c r="E338" i="8"/>
  <c r="E330" i="8"/>
  <c r="E322" i="8"/>
  <c r="E314" i="8"/>
  <c r="E306" i="8"/>
  <c r="E298" i="8"/>
  <c r="E290" i="8"/>
  <c r="E282" i="8"/>
  <c r="E274" i="8"/>
  <c r="E266" i="8"/>
  <c r="E258" i="8"/>
  <c r="E250" i="8"/>
  <c r="E242" i="8"/>
  <c r="E234" i="8"/>
  <c r="E226" i="8"/>
  <c r="E218" i="8"/>
  <c r="E206" i="8"/>
  <c r="E198" i="8"/>
  <c r="E194" i="8"/>
  <c r="E186" i="8"/>
  <c r="E178" i="8"/>
  <c r="E170" i="8"/>
  <c r="E162" i="8"/>
  <c r="E154" i="8"/>
  <c r="E146" i="8"/>
  <c r="E138" i="8"/>
  <c r="E130" i="8"/>
  <c r="E122" i="8"/>
  <c r="E114" i="8"/>
  <c r="E106" i="8"/>
  <c r="E98" i="8"/>
  <c r="E90" i="8"/>
  <c r="E82" i="8"/>
  <c r="E74" i="8"/>
  <c r="E66" i="8"/>
  <c r="E58" i="8"/>
  <c r="E50" i="8"/>
  <c r="E42" i="8"/>
  <c r="E34" i="8"/>
  <c r="E26" i="8"/>
  <c r="E16" i="8"/>
  <c r="E403" i="8"/>
  <c r="E395" i="8"/>
  <c r="E387" i="8"/>
  <c r="E383" i="8"/>
  <c r="E375" i="8"/>
  <c r="E367" i="8"/>
  <c r="E359" i="8"/>
  <c r="E351" i="8"/>
  <c r="E343" i="8"/>
  <c r="E335" i="8"/>
  <c r="E327" i="8"/>
  <c r="E319" i="8"/>
  <c r="E311" i="8"/>
  <c r="E303" i="8"/>
  <c r="E295" i="8"/>
  <c r="E287" i="8"/>
  <c r="E279" i="8"/>
  <c r="E271" i="8"/>
  <c r="E263" i="8"/>
  <c r="E255" i="8"/>
  <c r="E247" i="8"/>
  <c r="E239" i="8"/>
  <c r="E231" i="8"/>
  <c r="E223" i="8"/>
  <c r="E215" i="8"/>
  <c r="E207" i="8"/>
  <c r="E199" i="8"/>
  <c r="E191" i="8"/>
  <c r="E183" i="8"/>
  <c r="E175" i="8"/>
  <c r="E167" i="8"/>
  <c r="E159" i="8"/>
  <c r="E151" i="8"/>
  <c r="E143" i="8"/>
  <c r="E135" i="8"/>
  <c r="E127" i="8"/>
  <c r="E119" i="8"/>
  <c r="E111" i="8"/>
  <c r="E103" i="8"/>
  <c r="E95" i="8"/>
  <c r="E83" i="8"/>
  <c r="E75" i="8"/>
  <c r="E67" i="8"/>
  <c r="E59" i="8"/>
  <c r="E51" i="8"/>
  <c r="E43" i="8"/>
  <c r="E35" i="8"/>
  <c r="E27" i="8"/>
  <c r="E21" i="8"/>
  <c r="E13" i="8"/>
  <c r="F11" i="8"/>
  <c r="F37" i="8"/>
  <c r="F69" i="8"/>
  <c r="F101" i="8"/>
  <c r="F133" i="8"/>
  <c r="F161" i="8"/>
  <c r="F197" i="8"/>
  <c r="F249" i="8"/>
  <c r="F313" i="8"/>
  <c r="F377" i="8"/>
  <c r="F38" i="8"/>
  <c r="F54" i="8"/>
  <c r="F70" i="8"/>
  <c r="F86" i="8"/>
  <c r="F102" i="8"/>
  <c r="F118" i="8"/>
  <c r="F134" i="8"/>
  <c r="F150" i="8"/>
  <c r="F166" i="8"/>
  <c r="F182" i="8"/>
  <c r="F198" i="8"/>
  <c r="F229" i="8"/>
  <c r="F261" i="8"/>
  <c r="F293" i="8"/>
  <c r="F325" i="8"/>
  <c r="F357" i="8"/>
  <c r="F389" i="8"/>
  <c r="F25" i="8"/>
  <c r="F57" i="8"/>
  <c r="F89" i="8"/>
  <c r="F121" i="8"/>
  <c r="F153" i="8"/>
  <c r="F189" i="8"/>
  <c r="F241" i="8"/>
  <c r="F305" i="8"/>
  <c r="F369" i="8"/>
  <c r="F10" i="8"/>
  <c r="F218" i="8"/>
  <c r="F242" i="8"/>
  <c r="F270" i="8"/>
  <c r="F314" i="8"/>
  <c r="F350" i="8"/>
  <c r="F378" i="8"/>
  <c r="F13" i="8"/>
  <c r="F32" i="8"/>
  <c r="F48" i="8"/>
  <c r="F64" i="8"/>
  <c r="F80" i="8"/>
  <c r="F96" i="8"/>
  <c r="F112" i="8"/>
  <c r="F128" i="8"/>
  <c r="F144" i="8"/>
  <c r="F160" i="8"/>
  <c r="F176" i="8"/>
  <c r="F192" i="8"/>
  <c r="F208" i="8"/>
  <c r="F224" i="8"/>
  <c r="F240" i="8"/>
  <c r="F256" i="8"/>
  <c r="F272" i="8"/>
  <c r="F288" i="8"/>
  <c r="F304" i="8"/>
  <c r="F320" i="8"/>
  <c r="F336" i="8"/>
  <c r="F352" i="8"/>
  <c r="F368" i="8"/>
  <c r="F384" i="8"/>
  <c r="F400" i="8"/>
  <c r="F210" i="8"/>
  <c r="F250" i="8"/>
  <c r="F278" i="8"/>
  <c r="F298" i="8"/>
  <c r="F334" i="8"/>
  <c r="F366" i="8"/>
  <c r="F394" i="8"/>
  <c r="F16" i="8"/>
  <c r="F27" i="8"/>
  <c r="F43" i="8"/>
  <c r="F59" i="8"/>
  <c r="F75" i="8"/>
  <c r="F91" i="8"/>
  <c r="F107" i="8"/>
  <c r="F123" i="8"/>
  <c r="F139" i="8"/>
  <c r="F155" i="8"/>
  <c r="F171" i="8"/>
  <c r="F187" i="8"/>
  <c r="F203" i="8"/>
  <c r="F219" i="8"/>
  <c r="F235" i="8"/>
  <c r="F251" i="8"/>
  <c r="F267" i="8"/>
  <c r="F283" i="8"/>
  <c r="F299" i="8"/>
  <c r="F315" i="8"/>
  <c r="F331" i="8"/>
  <c r="F347" i="8"/>
  <c r="F363" i="8"/>
  <c r="F379" i="8"/>
  <c r="B13" i="2"/>
  <c r="C2" i="6"/>
  <c r="C3" i="4"/>
  <c r="E407" i="6"/>
  <c r="E406" i="6"/>
  <c r="E405" i="6"/>
  <c r="E404" i="6"/>
  <c r="E403" i="6"/>
  <c r="E402" i="6"/>
  <c r="E401" i="6"/>
  <c r="E400" i="6"/>
  <c r="E399" i="6"/>
  <c r="E398" i="6"/>
  <c r="E397" i="6"/>
  <c r="E396" i="6"/>
  <c r="E395" i="6"/>
  <c r="E394" i="6"/>
  <c r="E393" i="6"/>
  <c r="E392" i="6"/>
  <c r="E391" i="6"/>
  <c r="E390" i="6"/>
  <c r="E389" i="6"/>
  <c r="E388" i="6"/>
  <c r="E387" i="6"/>
  <c r="E386" i="6"/>
  <c r="E385" i="6"/>
  <c r="E384" i="6"/>
  <c r="E383" i="6"/>
  <c r="E382" i="6"/>
  <c r="E381" i="6"/>
  <c r="E380" i="6"/>
  <c r="E379" i="6"/>
  <c r="E378" i="6"/>
  <c r="E377" i="6"/>
  <c r="E376" i="6"/>
  <c r="E375" i="6"/>
  <c r="E374" i="6"/>
  <c r="E373" i="6"/>
  <c r="E372" i="6"/>
  <c r="E371" i="6"/>
  <c r="E370" i="6"/>
  <c r="E369" i="6"/>
  <c r="E368" i="6"/>
  <c r="E367" i="6"/>
  <c r="E366" i="6"/>
  <c r="E365" i="6"/>
  <c r="E364" i="6"/>
  <c r="E363" i="6"/>
  <c r="E362" i="6"/>
  <c r="E361" i="6"/>
  <c r="E360" i="6"/>
  <c r="E359" i="6"/>
  <c r="E358" i="6"/>
  <c r="E357" i="6"/>
  <c r="E356" i="6"/>
  <c r="E355" i="6"/>
  <c r="E354" i="6"/>
  <c r="E353" i="6"/>
  <c r="E352" i="6"/>
  <c r="E351" i="6"/>
  <c r="E350" i="6"/>
  <c r="E349" i="6"/>
  <c r="E348" i="6"/>
  <c r="E347" i="6"/>
  <c r="E346" i="6"/>
  <c r="E345" i="6"/>
  <c r="E344" i="6"/>
  <c r="E343" i="6"/>
  <c r="E342" i="6"/>
  <c r="E341" i="6"/>
  <c r="E340" i="6"/>
  <c r="E339" i="6"/>
  <c r="E338" i="6"/>
  <c r="E337" i="6"/>
  <c r="E336" i="6"/>
  <c r="E335" i="6"/>
  <c r="E334" i="6"/>
  <c r="E333" i="6"/>
  <c r="E332" i="6"/>
  <c r="E331" i="6"/>
  <c r="E330" i="6"/>
  <c r="E329" i="6"/>
  <c r="E328" i="6"/>
  <c r="E327" i="6"/>
  <c r="E326" i="6"/>
  <c r="E325" i="6"/>
  <c r="E324" i="6"/>
  <c r="E323" i="6"/>
  <c r="E322" i="6"/>
  <c r="E321" i="6"/>
  <c r="E320" i="6"/>
  <c r="E319" i="6"/>
  <c r="E318" i="6"/>
  <c r="E317" i="6"/>
  <c r="E316" i="6"/>
  <c r="E315" i="6"/>
  <c r="E314" i="6"/>
  <c r="E313" i="6"/>
  <c r="E312" i="6"/>
  <c r="E311" i="6"/>
  <c r="E310" i="6"/>
  <c r="E309" i="6"/>
  <c r="E308" i="6"/>
  <c r="E307" i="6"/>
  <c r="E306" i="6"/>
  <c r="E305" i="6"/>
  <c r="E304" i="6"/>
  <c r="E303" i="6"/>
  <c r="E302" i="6"/>
  <c r="E301" i="6"/>
  <c r="E300" i="6"/>
  <c r="E299" i="6"/>
  <c r="E298" i="6"/>
  <c r="E297" i="6"/>
  <c r="E296" i="6"/>
  <c r="E295" i="6"/>
  <c r="E294" i="6"/>
  <c r="E293" i="6"/>
  <c r="E292" i="6"/>
  <c r="E291" i="6"/>
  <c r="E290" i="6"/>
  <c r="E289" i="6"/>
  <c r="E288" i="6"/>
  <c r="E287" i="6"/>
  <c r="E286" i="6"/>
  <c r="E285" i="6"/>
  <c r="E284" i="6"/>
  <c r="E283" i="6"/>
  <c r="E282" i="6"/>
  <c r="E281" i="6"/>
  <c r="E280" i="6"/>
  <c r="E279" i="6"/>
  <c r="E278" i="6"/>
  <c r="E277" i="6"/>
  <c r="E276" i="6"/>
  <c r="E275" i="6"/>
  <c r="E274" i="6"/>
  <c r="E273" i="6"/>
  <c r="E272" i="6"/>
  <c r="E271" i="6"/>
  <c r="E270" i="6"/>
  <c r="E269" i="6"/>
  <c r="E268" i="6"/>
  <c r="E267" i="6"/>
  <c r="E266" i="6"/>
  <c r="E265" i="6"/>
  <c r="E264" i="6"/>
  <c r="E263" i="6"/>
  <c r="E262" i="6"/>
  <c r="E261" i="6"/>
  <c r="E260" i="6"/>
  <c r="E259" i="6"/>
  <c r="E258" i="6"/>
  <c r="E257" i="6"/>
  <c r="E256" i="6"/>
  <c r="E255" i="6"/>
  <c r="E254" i="6"/>
  <c r="E253" i="6"/>
  <c r="E252" i="6"/>
  <c r="E251" i="6"/>
  <c r="E250" i="6"/>
  <c r="E249" i="6"/>
  <c r="E248" i="6"/>
  <c r="E247" i="6"/>
  <c r="E246" i="6"/>
  <c r="E245" i="6"/>
  <c r="E244" i="6"/>
  <c r="E243" i="6"/>
  <c r="E242" i="6"/>
  <c r="E241" i="6"/>
  <c r="E240" i="6"/>
  <c r="E239" i="6"/>
  <c r="E238" i="6"/>
  <c r="E237" i="6"/>
  <c r="E236" i="6"/>
  <c r="E235" i="6"/>
  <c r="E234" i="6"/>
  <c r="E233" i="6"/>
  <c r="E232" i="6"/>
  <c r="E231" i="6"/>
  <c r="E230" i="6"/>
  <c r="E229" i="6"/>
  <c r="E228" i="6"/>
  <c r="E227" i="6"/>
  <c r="E226" i="6"/>
  <c r="E225" i="6"/>
  <c r="E224" i="6"/>
  <c r="E223" i="6"/>
  <c r="E222" i="6"/>
  <c r="E221" i="6"/>
  <c r="E220" i="6"/>
  <c r="E219" i="6"/>
  <c r="E218" i="6"/>
  <c r="E217" i="6"/>
  <c r="E216" i="6"/>
  <c r="E215" i="6"/>
  <c r="E214" i="6"/>
  <c r="E213" i="6"/>
  <c r="E211" i="6"/>
  <c r="E207" i="6"/>
  <c r="E203" i="6"/>
  <c r="E199" i="6"/>
  <c r="E195" i="6"/>
  <c r="E191" i="6"/>
  <c r="E187" i="6"/>
  <c r="E183" i="6"/>
  <c r="E179" i="6"/>
  <c r="E175" i="6"/>
  <c r="E171" i="6"/>
  <c r="E167" i="6"/>
  <c r="E163" i="6"/>
  <c r="E159" i="6"/>
  <c r="E155" i="6"/>
  <c r="E151" i="6"/>
  <c r="E150" i="6"/>
  <c r="E149" i="6"/>
  <c r="E148" i="6"/>
  <c r="E147" i="6"/>
  <c r="E209" i="6"/>
  <c r="E205" i="6"/>
  <c r="E201" i="6"/>
  <c r="E197" i="6"/>
  <c r="E193" i="6"/>
  <c r="E189" i="6"/>
  <c r="E185" i="6"/>
  <c r="E181" i="6"/>
  <c r="E177" i="6"/>
  <c r="E173" i="6"/>
  <c r="E169" i="6"/>
  <c r="E165" i="6"/>
  <c r="E161" i="6"/>
  <c r="E157" i="6"/>
  <c r="E153" i="6"/>
  <c r="E20" i="6"/>
  <c r="E19" i="6"/>
  <c r="E212" i="6"/>
  <c r="E208" i="6"/>
  <c r="E204" i="6"/>
  <c r="E200" i="6"/>
  <c r="E196" i="6"/>
  <c r="E192" i="6"/>
  <c r="E188" i="6"/>
  <c r="E184" i="6"/>
  <c r="E180" i="6"/>
  <c r="E176" i="6"/>
  <c r="E172" i="6"/>
  <c r="E168" i="6"/>
  <c r="E164" i="6"/>
  <c r="E160" i="6"/>
  <c r="E156" i="6"/>
  <c r="E152" i="6"/>
  <c r="E210" i="6"/>
  <c r="E194" i="6"/>
  <c r="E178" i="6"/>
  <c r="E162" i="6"/>
  <c r="E144" i="6"/>
  <c r="E140" i="6"/>
  <c r="E136" i="6"/>
  <c r="E132" i="6"/>
  <c r="E128" i="6"/>
  <c r="E124" i="6"/>
  <c r="E120" i="6"/>
  <c r="E116" i="6"/>
  <c r="E112" i="6"/>
  <c r="E108" i="6"/>
  <c r="E104" i="6"/>
  <c r="E100" i="6"/>
  <c r="E96" i="6"/>
  <c r="E92" i="6"/>
  <c r="E88" i="6"/>
  <c r="E84" i="6"/>
  <c r="E80" i="6"/>
  <c r="E76" i="6"/>
  <c r="E72" i="6"/>
  <c r="E68" i="6"/>
  <c r="E64" i="6"/>
  <c r="E60" i="6"/>
  <c r="E56" i="6"/>
  <c r="E52" i="6"/>
  <c r="E48" i="6"/>
  <c r="E44" i="6"/>
  <c r="E40" i="6"/>
  <c r="E36" i="6"/>
  <c r="E32" i="6"/>
  <c r="E28" i="6"/>
  <c r="E24" i="6"/>
  <c r="E17" i="6"/>
  <c r="E13" i="6"/>
  <c r="E12" i="6"/>
  <c r="E11" i="6"/>
  <c r="E10" i="6"/>
  <c r="E9" i="6"/>
  <c r="E23" i="6"/>
  <c r="E16" i="6"/>
  <c r="E8" i="6"/>
  <c r="E186" i="6"/>
  <c r="E170" i="6"/>
  <c r="E154" i="6"/>
  <c r="E146" i="6"/>
  <c r="E134" i="6"/>
  <c r="E130" i="6"/>
  <c r="E118" i="6"/>
  <c r="E114" i="6"/>
  <c r="E102" i="6"/>
  <c r="E98" i="6"/>
  <c r="E86" i="6"/>
  <c r="E82" i="6"/>
  <c r="E74" i="6"/>
  <c r="E66" i="6"/>
  <c r="E58" i="6"/>
  <c r="E54" i="6"/>
  <c r="E46" i="6"/>
  <c r="E38" i="6"/>
  <c r="E26" i="6"/>
  <c r="E206" i="6"/>
  <c r="E190" i="6"/>
  <c r="E174" i="6"/>
  <c r="E158" i="6"/>
  <c r="E143" i="6"/>
  <c r="E139" i="6"/>
  <c r="E135" i="6"/>
  <c r="E131" i="6"/>
  <c r="E127" i="6"/>
  <c r="E123" i="6"/>
  <c r="E119" i="6"/>
  <c r="E115" i="6"/>
  <c r="E111" i="6"/>
  <c r="E107" i="6"/>
  <c r="E103" i="6"/>
  <c r="E99" i="6"/>
  <c r="E95" i="6"/>
  <c r="E91" i="6"/>
  <c r="E87" i="6"/>
  <c r="E83" i="6"/>
  <c r="E79" i="6"/>
  <c r="E75" i="6"/>
  <c r="E71" i="6"/>
  <c r="E67" i="6"/>
  <c r="E63" i="6"/>
  <c r="E59" i="6"/>
  <c r="E55" i="6"/>
  <c r="E51" i="6"/>
  <c r="E47" i="6"/>
  <c r="E43" i="6"/>
  <c r="E39" i="6"/>
  <c r="E35" i="6"/>
  <c r="E31" i="6"/>
  <c r="E27" i="6"/>
  <c r="E21" i="6"/>
  <c r="E202" i="6"/>
  <c r="E142" i="6"/>
  <c r="E122" i="6"/>
  <c r="E110" i="6"/>
  <c r="E78" i="6"/>
  <c r="E70" i="6"/>
  <c r="E50" i="6"/>
  <c r="E34" i="6"/>
  <c r="E30" i="6"/>
  <c r="E198" i="6"/>
  <c r="E182" i="6"/>
  <c r="E166" i="6"/>
  <c r="E145" i="6"/>
  <c r="E141" i="6"/>
  <c r="E137" i="6"/>
  <c r="E133" i="6"/>
  <c r="E129" i="6"/>
  <c r="E125" i="6"/>
  <c r="E121" i="6"/>
  <c r="E117" i="6"/>
  <c r="E113" i="6"/>
  <c r="E109" i="6"/>
  <c r="E105" i="6"/>
  <c r="E101" i="6"/>
  <c r="E97" i="6"/>
  <c r="E93" i="6"/>
  <c r="E89" i="6"/>
  <c r="E85" i="6"/>
  <c r="E81" i="6"/>
  <c r="E77" i="6"/>
  <c r="E73" i="6"/>
  <c r="E69" i="6"/>
  <c r="E65" i="6"/>
  <c r="E61" i="6"/>
  <c r="E57" i="6"/>
  <c r="E53" i="6"/>
  <c r="E49" i="6"/>
  <c r="E45" i="6"/>
  <c r="E41" i="6"/>
  <c r="E37" i="6"/>
  <c r="E33" i="6"/>
  <c r="E29" i="6"/>
  <c r="E25" i="6"/>
  <c r="E18" i="6"/>
  <c r="E14" i="6"/>
  <c r="E138" i="6"/>
  <c r="E126" i="6"/>
  <c r="E106" i="6"/>
  <c r="E94" i="6"/>
  <c r="E90" i="6"/>
  <c r="E62" i="6"/>
  <c r="E42" i="6"/>
  <c r="E22" i="6"/>
  <c r="E15" i="6"/>
  <c r="D404" i="6"/>
  <c r="D400" i="6"/>
  <c r="D396" i="6"/>
  <c r="D392" i="6"/>
  <c r="D388" i="6"/>
  <c r="D384" i="6"/>
  <c r="D380" i="6"/>
  <c r="D376" i="6"/>
  <c r="D372" i="6"/>
  <c r="D368" i="6"/>
  <c r="D364" i="6"/>
  <c r="D360" i="6"/>
  <c r="D356" i="6"/>
  <c r="D352" i="6"/>
  <c r="D348" i="6"/>
  <c r="D344" i="6"/>
  <c r="D340" i="6"/>
  <c r="D336" i="6"/>
  <c r="D332" i="6"/>
  <c r="D328" i="6"/>
  <c r="D324" i="6"/>
  <c r="D320" i="6"/>
  <c r="D316" i="6"/>
  <c r="D312" i="6"/>
  <c r="D308" i="6"/>
  <c r="D304" i="6"/>
  <c r="D300" i="6"/>
  <c r="D210" i="6"/>
  <c r="D206" i="6"/>
  <c r="D202" i="6"/>
  <c r="D198" i="6"/>
  <c r="D194" i="6"/>
  <c r="D190" i="6"/>
  <c r="D186" i="6"/>
  <c r="D182" i="6"/>
  <c r="D178" i="6"/>
  <c r="D174" i="6"/>
  <c r="D170" i="6"/>
  <c r="D166" i="6"/>
  <c r="D162" i="6"/>
  <c r="D158" i="6"/>
  <c r="D154" i="6"/>
  <c r="D406" i="6"/>
  <c r="D402" i="6"/>
  <c r="D398" i="6"/>
  <c r="D394" i="6"/>
  <c r="D390" i="6"/>
  <c r="D386" i="6"/>
  <c r="D382" i="6"/>
  <c r="D378" i="6"/>
  <c r="D374" i="6"/>
  <c r="D370" i="6"/>
  <c r="D366" i="6"/>
  <c r="D362" i="6"/>
  <c r="D358" i="6"/>
  <c r="D354" i="6"/>
  <c r="D350" i="6"/>
  <c r="D346" i="6"/>
  <c r="D342" i="6"/>
  <c r="D338" i="6"/>
  <c r="D334" i="6"/>
  <c r="D330" i="6"/>
  <c r="D326" i="6"/>
  <c r="D322" i="6"/>
  <c r="D318" i="6"/>
  <c r="D314" i="6"/>
  <c r="D310" i="6"/>
  <c r="D306" i="6"/>
  <c r="D302" i="6"/>
  <c r="D298" i="6"/>
  <c r="D212" i="6"/>
  <c r="D208" i="6"/>
  <c r="D204" i="6"/>
  <c r="D200" i="6"/>
  <c r="D196" i="6"/>
  <c r="D192" i="6"/>
  <c r="D188" i="6"/>
  <c r="D184" i="6"/>
  <c r="D180" i="6"/>
  <c r="D176" i="6"/>
  <c r="D172" i="6"/>
  <c r="D168" i="6"/>
  <c r="D164" i="6"/>
  <c r="D160" i="6"/>
  <c r="D156" i="6"/>
  <c r="D152" i="6"/>
  <c r="D18" i="6"/>
  <c r="D17" i="6"/>
  <c r="D16" i="6"/>
  <c r="D15" i="6"/>
  <c r="D14" i="6"/>
  <c r="D407" i="6"/>
  <c r="D403" i="6"/>
  <c r="D399" i="6"/>
  <c r="D395" i="6"/>
  <c r="D391" i="6"/>
  <c r="D387" i="6"/>
  <c r="D383" i="6"/>
  <c r="D379" i="6"/>
  <c r="D375" i="6"/>
  <c r="D371" i="6"/>
  <c r="D367" i="6"/>
  <c r="D363" i="6"/>
  <c r="D359" i="6"/>
  <c r="D355" i="6"/>
  <c r="D351" i="6"/>
  <c r="D347" i="6"/>
  <c r="D343" i="6"/>
  <c r="D339" i="6"/>
  <c r="D335" i="6"/>
  <c r="D331" i="6"/>
  <c r="D327" i="6"/>
  <c r="D323" i="6"/>
  <c r="D319" i="6"/>
  <c r="D315" i="6"/>
  <c r="D311" i="6"/>
  <c r="D307" i="6"/>
  <c r="D303" i="6"/>
  <c r="D299" i="6"/>
  <c r="D296" i="6"/>
  <c r="D294" i="6"/>
  <c r="D292" i="6"/>
  <c r="D290" i="6"/>
  <c r="D288" i="6"/>
  <c r="D286" i="6"/>
  <c r="D284" i="6"/>
  <c r="D282" i="6"/>
  <c r="D280" i="6"/>
  <c r="D278" i="6"/>
  <c r="D276" i="6"/>
  <c r="D274" i="6"/>
  <c r="D272" i="6"/>
  <c r="D270" i="6"/>
  <c r="D268" i="6"/>
  <c r="D266" i="6"/>
  <c r="D264" i="6"/>
  <c r="D262" i="6"/>
  <c r="D260" i="6"/>
  <c r="D258" i="6"/>
  <c r="D256" i="6"/>
  <c r="D254" i="6"/>
  <c r="D252" i="6"/>
  <c r="D250" i="6"/>
  <c r="D248" i="6"/>
  <c r="D246" i="6"/>
  <c r="D244" i="6"/>
  <c r="D242" i="6"/>
  <c r="D240" i="6"/>
  <c r="D238" i="6"/>
  <c r="D236" i="6"/>
  <c r="D234" i="6"/>
  <c r="D232" i="6"/>
  <c r="D230" i="6"/>
  <c r="D228" i="6"/>
  <c r="D226" i="6"/>
  <c r="D224" i="6"/>
  <c r="D222" i="6"/>
  <c r="D220" i="6"/>
  <c r="D218" i="6"/>
  <c r="D216" i="6"/>
  <c r="D214" i="6"/>
  <c r="D211" i="6"/>
  <c r="D207" i="6"/>
  <c r="D203" i="6"/>
  <c r="D199" i="6"/>
  <c r="D195" i="6"/>
  <c r="D191" i="6"/>
  <c r="D187" i="6"/>
  <c r="D183" i="6"/>
  <c r="D179" i="6"/>
  <c r="D175" i="6"/>
  <c r="D171" i="6"/>
  <c r="D167" i="6"/>
  <c r="D163" i="6"/>
  <c r="D159" i="6"/>
  <c r="D155" i="6"/>
  <c r="D151" i="6"/>
  <c r="D150" i="6"/>
  <c r="D149" i="6"/>
  <c r="D148" i="6"/>
  <c r="D147" i="6"/>
  <c r="D393" i="6"/>
  <c r="D377" i="6"/>
  <c r="D361" i="6"/>
  <c r="D345" i="6"/>
  <c r="D329" i="6"/>
  <c r="D313" i="6"/>
  <c r="D297" i="6"/>
  <c r="D289" i="6"/>
  <c r="D281" i="6"/>
  <c r="D273" i="6"/>
  <c r="D265" i="6"/>
  <c r="D257" i="6"/>
  <c r="D249" i="6"/>
  <c r="D241" i="6"/>
  <c r="D233" i="6"/>
  <c r="D225" i="6"/>
  <c r="D217" i="6"/>
  <c r="D205" i="6"/>
  <c r="D189" i="6"/>
  <c r="D173" i="6"/>
  <c r="D157" i="6"/>
  <c r="D143" i="6"/>
  <c r="D139" i="6"/>
  <c r="D135" i="6"/>
  <c r="D131" i="6"/>
  <c r="D127" i="6"/>
  <c r="D123" i="6"/>
  <c r="D119" i="6"/>
  <c r="D115" i="6"/>
  <c r="D111" i="6"/>
  <c r="D107" i="6"/>
  <c r="D103" i="6"/>
  <c r="D99" i="6"/>
  <c r="D95" i="6"/>
  <c r="D91" i="6"/>
  <c r="D87" i="6"/>
  <c r="D83" i="6"/>
  <c r="D79" i="6"/>
  <c r="D75" i="6"/>
  <c r="D71" i="6"/>
  <c r="D67" i="6"/>
  <c r="D63" i="6"/>
  <c r="D59" i="6"/>
  <c r="D55" i="6"/>
  <c r="D51" i="6"/>
  <c r="D47" i="6"/>
  <c r="D43" i="6"/>
  <c r="D39" i="6"/>
  <c r="D35" i="6"/>
  <c r="D31" i="6"/>
  <c r="D27" i="6"/>
  <c r="D23" i="6"/>
  <c r="D21" i="6"/>
  <c r="D19" i="6"/>
  <c r="D8" i="6"/>
  <c r="D22" i="6"/>
  <c r="D385" i="6"/>
  <c r="D293" i="6"/>
  <c r="D277" i="6"/>
  <c r="D269" i="6"/>
  <c r="D261" i="6"/>
  <c r="D245" i="6"/>
  <c r="D237" i="6"/>
  <c r="D213" i="6"/>
  <c r="D165" i="6"/>
  <c r="D145" i="6"/>
  <c r="D141" i="6"/>
  <c r="D129" i="6"/>
  <c r="D125" i="6"/>
  <c r="D113" i="6"/>
  <c r="D109" i="6"/>
  <c r="D97" i="6"/>
  <c r="D93" i="6"/>
  <c r="D77" i="6"/>
  <c r="D69" i="6"/>
  <c r="D61" i="6"/>
  <c r="D49" i="6"/>
  <c r="D41" i="6"/>
  <c r="D33" i="6"/>
  <c r="D29" i="6"/>
  <c r="D397" i="6"/>
  <c r="D381" i="6"/>
  <c r="D365" i="6"/>
  <c r="D349" i="6"/>
  <c r="D333" i="6"/>
  <c r="D317" i="6"/>
  <c r="D301" i="6"/>
  <c r="D291" i="6"/>
  <c r="D283" i="6"/>
  <c r="D275" i="6"/>
  <c r="D267" i="6"/>
  <c r="D259" i="6"/>
  <c r="D251" i="6"/>
  <c r="D243" i="6"/>
  <c r="D235" i="6"/>
  <c r="D227" i="6"/>
  <c r="D219" i="6"/>
  <c r="D201" i="6"/>
  <c r="D185" i="6"/>
  <c r="D169" i="6"/>
  <c r="D153" i="6"/>
  <c r="D146" i="6"/>
  <c r="D142" i="6"/>
  <c r="D138" i="6"/>
  <c r="D134" i="6"/>
  <c r="D130" i="6"/>
  <c r="D126" i="6"/>
  <c r="D122" i="6"/>
  <c r="D118" i="6"/>
  <c r="D114" i="6"/>
  <c r="D110" i="6"/>
  <c r="D106" i="6"/>
  <c r="D102" i="6"/>
  <c r="D98" i="6"/>
  <c r="D94" i="6"/>
  <c r="D90" i="6"/>
  <c r="D86" i="6"/>
  <c r="D82" i="6"/>
  <c r="D78" i="6"/>
  <c r="D74" i="6"/>
  <c r="D70" i="6"/>
  <c r="D66" i="6"/>
  <c r="D62" i="6"/>
  <c r="D58" i="6"/>
  <c r="D54" i="6"/>
  <c r="D50" i="6"/>
  <c r="D46" i="6"/>
  <c r="D42" i="6"/>
  <c r="D38" i="6"/>
  <c r="D34" i="6"/>
  <c r="D30" i="6"/>
  <c r="D26" i="6"/>
  <c r="D401" i="6"/>
  <c r="D369" i="6"/>
  <c r="D353" i="6"/>
  <c r="D321" i="6"/>
  <c r="D305" i="6"/>
  <c r="D285" i="6"/>
  <c r="D253" i="6"/>
  <c r="D221" i="6"/>
  <c r="D181" i="6"/>
  <c r="D137" i="6"/>
  <c r="D133" i="6"/>
  <c r="D117" i="6"/>
  <c r="D105" i="6"/>
  <c r="D101" i="6"/>
  <c r="D89" i="6"/>
  <c r="D65" i="6"/>
  <c r="D45" i="6"/>
  <c r="D25" i="6"/>
  <c r="D405" i="6"/>
  <c r="D389" i="6"/>
  <c r="D373" i="6"/>
  <c r="D357" i="6"/>
  <c r="D341" i="6"/>
  <c r="D325" i="6"/>
  <c r="D309" i="6"/>
  <c r="D295" i="6"/>
  <c r="D287" i="6"/>
  <c r="D279" i="6"/>
  <c r="D271" i="6"/>
  <c r="D263" i="6"/>
  <c r="D255" i="6"/>
  <c r="D247" i="6"/>
  <c r="D239" i="6"/>
  <c r="D231" i="6"/>
  <c r="D223" i="6"/>
  <c r="D215" i="6"/>
  <c r="D209" i="6"/>
  <c r="D193" i="6"/>
  <c r="D177" i="6"/>
  <c r="D161" i="6"/>
  <c r="D144" i="6"/>
  <c r="D140" i="6"/>
  <c r="D136" i="6"/>
  <c r="D132" i="6"/>
  <c r="D128" i="6"/>
  <c r="D124" i="6"/>
  <c r="D120" i="6"/>
  <c r="D116" i="6"/>
  <c r="D112" i="6"/>
  <c r="D108" i="6"/>
  <c r="D104" i="6"/>
  <c r="D100" i="6"/>
  <c r="D96" i="6"/>
  <c r="D92" i="6"/>
  <c r="D88" i="6"/>
  <c r="D84" i="6"/>
  <c r="D80" i="6"/>
  <c r="D76" i="6"/>
  <c r="D72" i="6"/>
  <c r="D68" i="6"/>
  <c r="D64" i="6"/>
  <c r="D60" i="6"/>
  <c r="D56" i="6"/>
  <c r="D52" i="6"/>
  <c r="D48" i="6"/>
  <c r="D44" i="6"/>
  <c r="D40" i="6"/>
  <c r="D36" i="6"/>
  <c r="D32" i="6"/>
  <c r="D28" i="6"/>
  <c r="D24" i="6"/>
  <c r="D20" i="6"/>
  <c r="D13" i="6"/>
  <c r="D12" i="6"/>
  <c r="D11" i="6"/>
  <c r="D10" i="6"/>
  <c r="D9" i="6"/>
  <c r="D337" i="6"/>
  <c r="D229" i="6"/>
  <c r="D197" i="6"/>
  <c r="D121" i="6"/>
  <c r="D85" i="6"/>
  <c r="D81" i="6"/>
  <c r="D73" i="6"/>
  <c r="D57" i="6"/>
  <c r="D53" i="6"/>
  <c r="D37" i="6"/>
  <c r="F407" i="6"/>
  <c r="F406" i="6"/>
  <c r="F405" i="6"/>
  <c r="F404" i="6"/>
  <c r="F403" i="6"/>
  <c r="F402" i="6"/>
  <c r="F401" i="6"/>
  <c r="F400" i="6"/>
  <c r="F399" i="6"/>
  <c r="F398" i="6"/>
  <c r="F397" i="6"/>
  <c r="F396" i="6"/>
  <c r="F395" i="6"/>
  <c r="F394" i="6"/>
  <c r="F393" i="6"/>
  <c r="F392" i="6"/>
  <c r="F391" i="6"/>
  <c r="F390" i="6"/>
  <c r="F389" i="6"/>
  <c r="F388" i="6"/>
  <c r="F387" i="6"/>
  <c r="F386" i="6"/>
  <c r="F385" i="6"/>
  <c r="F384" i="6"/>
  <c r="F383" i="6"/>
  <c r="F382" i="6"/>
  <c r="F381" i="6"/>
  <c r="F380" i="6"/>
  <c r="F379" i="6"/>
  <c r="F378" i="6"/>
  <c r="F377" i="6"/>
  <c r="F376" i="6"/>
  <c r="F375" i="6"/>
  <c r="F374" i="6"/>
  <c r="F373" i="6"/>
  <c r="F372" i="6"/>
  <c r="F371" i="6"/>
  <c r="F370" i="6"/>
  <c r="F369" i="6"/>
  <c r="F368" i="6"/>
  <c r="F367" i="6"/>
  <c r="F366" i="6"/>
  <c r="F365" i="6"/>
  <c r="F364" i="6"/>
  <c r="F363" i="6"/>
  <c r="F362" i="6"/>
  <c r="F361" i="6"/>
  <c r="F360" i="6"/>
  <c r="F359" i="6"/>
  <c r="F358" i="6"/>
  <c r="F357" i="6"/>
  <c r="F356" i="6"/>
  <c r="F355" i="6"/>
  <c r="F354" i="6"/>
  <c r="F353" i="6"/>
  <c r="F352" i="6"/>
  <c r="F351" i="6"/>
  <c r="F350" i="6"/>
  <c r="F349" i="6"/>
  <c r="F348" i="6"/>
  <c r="F347" i="6"/>
  <c r="F346" i="6"/>
  <c r="F345" i="6"/>
  <c r="F344" i="6"/>
  <c r="F343" i="6"/>
  <c r="F342" i="6"/>
  <c r="F341" i="6"/>
  <c r="F340" i="6"/>
  <c r="F339" i="6"/>
  <c r="F338" i="6"/>
  <c r="F337" i="6"/>
  <c r="F336" i="6"/>
  <c r="F335" i="6"/>
  <c r="F334" i="6"/>
  <c r="F333" i="6"/>
  <c r="F332" i="6"/>
  <c r="F331" i="6"/>
  <c r="F330" i="6"/>
  <c r="F329" i="6"/>
  <c r="F328" i="6"/>
  <c r="F327" i="6"/>
  <c r="F326" i="6"/>
  <c r="F325" i="6"/>
  <c r="F324" i="6"/>
  <c r="F323" i="6"/>
  <c r="F322" i="6"/>
  <c r="F321" i="6"/>
  <c r="F320" i="6"/>
  <c r="F319" i="6"/>
  <c r="F318" i="6"/>
  <c r="F317" i="6"/>
  <c r="F316" i="6"/>
  <c r="F315" i="6"/>
  <c r="F314" i="6"/>
  <c r="F313" i="6"/>
  <c r="F312" i="6"/>
  <c r="F311" i="6"/>
  <c r="F310" i="6"/>
  <c r="F309" i="6"/>
  <c r="F308" i="6"/>
  <c r="F307" i="6"/>
  <c r="F306" i="6"/>
  <c r="F305" i="6"/>
  <c r="F304" i="6"/>
  <c r="F303" i="6"/>
  <c r="F302" i="6"/>
  <c r="F301" i="6"/>
  <c r="F300" i="6"/>
  <c r="F299" i="6"/>
  <c r="F298" i="6"/>
  <c r="F297" i="6"/>
  <c r="F296" i="6"/>
  <c r="F294" i="6"/>
  <c r="F292" i="6"/>
  <c r="F290" i="6"/>
  <c r="F288" i="6"/>
  <c r="F286" i="6"/>
  <c r="F284" i="6"/>
  <c r="F282" i="6"/>
  <c r="F280" i="6"/>
  <c r="F278" i="6"/>
  <c r="F276" i="6"/>
  <c r="F274" i="6"/>
  <c r="F272" i="6"/>
  <c r="F270" i="6"/>
  <c r="F268" i="6"/>
  <c r="F266" i="6"/>
  <c r="F264" i="6"/>
  <c r="F262" i="6"/>
  <c r="F260" i="6"/>
  <c r="F258" i="6"/>
  <c r="F256" i="6"/>
  <c r="F254" i="6"/>
  <c r="F252" i="6"/>
  <c r="F250" i="6"/>
  <c r="F248" i="6"/>
  <c r="F246" i="6"/>
  <c r="F244" i="6"/>
  <c r="F242" i="6"/>
  <c r="F240" i="6"/>
  <c r="F238" i="6"/>
  <c r="F236" i="6"/>
  <c r="F234" i="6"/>
  <c r="F232" i="6"/>
  <c r="F230" i="6"/>
  <c r="F228" i="6"/>
  <c r="F226" i="6"/>
  <c r="F224" i="6"/>
  <c r="F222" i="6"/>
  <c r="F220" i="6"/>
  <c r="F218" i="6"/>
  <c r="F216" i="6"/>
  <c r="F214" i="6"/>
  <c r="F212" i="6"/>
  <c r="F208" i="6"/>
  <c r="F204" i="6"/>
  <c r="F200" i="6"/>
  <c r="F196" i="6"/>
  <c r="F192" i="6"/>
  <c r="F188" i="6"/>
  <c r="F184" i="6"/>
  <c r="F180" i="6"/>
  <c r="F176" i="6"/>
  <c r="F172" i="6"/>
  <c r="F168" i="6"/>
  <c r="F164" i="6"/>
  <c r="F160" i="6"/>
  <c r="F156" i="6"/>
  <c r="F152" i="6"/>
  <c r="F295" i="6"/>
  <c r="F293" i="6"/>
  <c r="F291" i="6"/>
  <c r="F289" i="6"/>
  <c r="F287" i="6"/>
  <c r="F285" i="6"/>
  <c r="F283" i="6"/>
  <c r="F281" i="6"/>
  <c r="F279" i="6"/>
  <c r="F277" i="6"/>
  <c r="F275" i="6"/>
  <c r="F273" i="6"/>
  <c r="F271" i="6"/>
  <c r="F269" i="6"/>
  <c r="F267" i="6"/>
  <c r="F265" i="6"/>
  <c r="F263" i="6"/>
  <c r="F261" i="6"/>
  <c r="F259" i="6"/>
  <c r="F257" i="6"/>
  <c r="F255" i="6"/>
  <c r="F253" i="6"/>
  <c r="F251" i="6"/>
  <c r="F249" i="6"/>
  <c r="F247" i="6"/>
  <c r="F245" i="6"/>
  <c r="F243" i="6"/>
  <c r="F241" i="6"/>
  <c r="F239" i="6"/>
  <c r="F237" i="6"/>
  <c r="F235" i="6"/>
  <c r="F233" i="6"/>
  <c r="F231" i="6"/>
  <c r="F229" i="6"/>
  <c r="F227" i="6"/>
  <c r="F225" i="6"/>
  <c r="F223" i="6"/>
  <c r="F221" i="6"/>
  <c r="F219" i="6"/>
  <c r="F217" i="6"/>
  <c r="F215" i="6"/>
  <c r="F213" i="6"/>
  <c r="F210" i="6"/>
  <c r="F206" i="6"/>
  <c r="F202" i="6"/>
  <c r="F198" i="6"/>
  <c r="F194" i="6"/>
  <c r="F190" i="6"/>
  <c r="F186" i="6"/>
  <c r="F182" i="6"/>
  <c r="F178" i="6"/>
  <c r="F174" i="6"/>
  <c r="F170" i="6"/>
  <c r="F166" i="6"/>
  <c r="F162" i="6"/>
  <c r="F158" i="6"/>
  <c r="F154" i="6"/>
  <c r="F21" i="6"/>
  <c r="F209" i="6"/>
  <c r="F205" i="6"/>
  <c r="F201" i="6"/>
  <c r="F197" i="6"/>
  <c r="F193" i="6"/>
  <c r="F189" i="6"/>
  <c r="F185" i="6"/>
  <c r="F181" i="6"/>
  <c r="F177" i="6"/>
  <c r="F173" i="6"/>
  <c r="F169" i="6"/>
  <c r="F165" i="6"/>
  <c r="F161" i="6"/>
  <c r="F157" i="6"/>
  <c r="F153" i="6"/>
  <c r="F199" i="6"/>
  <c r="F183" i="6"/>
  <c r="F167" i="6"/>
  <c r="F151" i="6"/>
  <c r="F147" i="6"/>
  <c r="F145" i="6"/>
  <c r="F141" i="6"/>
  <c r="F137" i="6"/>
  <c r="F133" i="6"/>
  <c r="F129" i="6"/>
  <c r="F125" i="6"/>
  <c r="F121" i="6"/>
  <c r="F117" i="6"/>
  <c r="F113" i="6"/>
  <c r="F109" i="6"/>
  <c r="F105" i="6"/>
  <c r="F101" i="6"/>
  <c r="F97" i="6"/>
  <c r="F93" i="6"/>
  <c r="F89" i="6"/>
  <c r="F85" i="6"/>
  <c r="F81" i="6"/>
  <c r="F77" i="6"/>
  <c r="F73" i="6"/>
  <c r="F69" i="6"/>
  <c r="F65" i="6"/>
  <c r="F61" i="6"/>
  <c r="F57" i="6"/>
  <c r="F53" i="6"/>
  <c r="F49" i="6"/>
  <c r="F45" i="6"/>
  <c r="F41" i="6"/>
  <c r="F37" i="6"/>
  <c r="F33" i="6"/>
  <c r="F29" i="6"/>
  <c r="F25" i="6"/>
  <c r="F20" i="6"/>
  <c r="F18" i="6"/>
  <c r="F14" i="6"/>
  <c r="F28" i="6"/>
  <c r="F24" i="6"/>
  <c r="F19" i="6"/>
  <c r="F17" i="6"/>
  <c r="F13" i="6"/>
  <c r="F12" i="6"/>
  <c r="F11" i="6"/>
  <c r="F9" i="6"/>
  <c r="F207" i="6"/>
  <c r="F191" i="6"/>
  <c r="F139" i="6"/>
  <c r="F135" i="6"/>
  <c r="F123" i="6"/>
  <c r="F119" i="6"/>
  <c r="F107" i="6"/>
  <c r="F103" i="6"/>
  <c r="F91" i="6"/>
  <c r="F87" i="6"/>
  <c r="F71" i="6"/>
  <c r="F63" i="6"/>
  <c r="F51" i="6"/>
  <c r="F43" i="6"/>
  <c r="F35" i="6"/>
  <c r="F23" i="6"/>
  <c r="F16" i="6"/>
  <c r="F8" i="6"/>
  <c r="F211" i="6"/>
  <c r="F195" i="6"/>
  <c r="F179" i="6"/>
  <c r="F163" i="6"/>
  <c r="F148" i="6"/>
  <c r="F144" i="6"/>
  <c r="F140" i="6"/>
  <c r="F136" i="6"/>
  <c r="F132" i="6"/>
  <c r="F128" i="6"/>
  <c r="F124" i="6"/>
  <c r="F120" i="6"/>
  <c r="F116" i="6"/>
  <c r="F112" i="6"/>
  <c r="F108" i="6"/>
  <c r="F104" i="6"/>
  <c r="F100" i="6"/>
  <c r="F96" i="6"/>
  <c r="F92" i="6"/>
  <c r="F88" i="6"/>
  <c r="F84" i="6"/>
  <c r="F80" i="6"/>
  <c r="F76" i="6"/>
  <c r="F72" i="6"/>
  <c r="F68" i="6"/>
  <c r="F64" i="6"/>
  <c r="F60" i="6"/>
  <c r="F56" i="6"/>
  <c r="F52" i="6"/>
  <c r="F48" i="6"/>
  <c r="F44" i="6"/>
  <c r="F40" i="6"/>
  <c r="F36" i="6"/>
  <c r="F32" i="6"/>
  <c r="F10" i="6"/>
  <c r="F159" i="6"/>
  <c r="F127" i="6"/>
  <c r="F95" i="6"/>
  <c r="F83" i="6"/>
  <c r="F79" i="6"/>
  <c r="F75" i="6"/>
  <c r="F59" i="6"/>
  <c r="F55" i="6"/>
  <c r="F39" i="6"/>
  <c r="F203" i="6"/>
  <c r="F187" i="6"/>
  <c r="F171" i="6"/>
  <c r="F155" i="6"/>
  <c r="F150" i="6"/>
  <c r="F146" i="6"/>
  <c r="F142" i="6"/>
  <c r="F138" i="6"/>
  <c r="F134" i="6"/>
  <c r="F130" i="6"/>
  <c r="F126" i="6"/>
  <c r="F122" i="6"/>
  <c r="F118" i="6"/>
  <c r="F114" i="6"/>
  <c r="F110" i="6"/>
  <c r="F106" i="6"/>
  <c r="F102" i="6"/>
  <c r="F98" i="6"/>
  <c r="F94" i="6"/>
  <c r="F90" i="6"/>
  <c r="F86" i="6"/>
  <c r="F82" i="6"/>
  <c r="F78" i="6"/>
  <c r="F74" i="6"/>
  <c r="F70" i="6"/>
  <c r="F66" i="6"/>
  <c r="F62" i="6"/>
  <c r="F58" i="6"/>
  <c r="F54" i="6"/>
  <c r="F50" i="6"/>
  <c r="F46" i="6"/>
  <c r="F42" i="6"/>
  <c r="F38" i="6"/>
  <c r="F34" i="6"/>
  <c r="F30" i="6"/>
  <c r="F26" i="6"/>
  <c r="F22" i="6"/>
  <c r="F15" i="6"/>
  <c r="F175" i="6"/>
  <c r="F149" i="6"/>
  <c r="F143" i="6"/>
  <c r="F131" i="6"/>
  <c r="F115" i="6"/>
  <c r="F111" i="6"/>
  <c r="F99" i="6"/>
  <c r="F67" i="6"/>
  <c r="F47" i="6"/>
  <c r="F31" i="6"/>
  <c r="F27" i="6"/>
  <c r="F397" i="4"/>
  <c r="F396" i="4"/>
  <c r="F395" i="4"/>
  <c r="F394" i="4"/>
  <c r="F393" i="4"/>
  <c r="F392" i="4"/>
  <c r="F391" i="4"/>
  <c r="F390" i="4"/>
  <c r="F389" i="4"/>
  <c r="F388" i="4"/>
  <c r="F387" i="4"/>
  <c r="F386" i="4"/>
  <c r="F385" i="4"/>
  <c r="F384" i="4"/>
  <c r="F383" i="4"/>
  <c r="F382" i="4"/>
  <c r="F408" i="4"/>
  <c r="F407" i="4"/>
  <c r="F406" i="4"/>
  <c r="F405" i="4"/>
  <c r="F404" i="4"/>
  <c r="F403" i="4"/>
  <c r="F402" i="4"/>
  <c r="F401" i="4"/>
  <c r="F400" i="4"/>
  <c r="F399" i="4"/>
  <c r="F398" i="4"/>
  <c r="F381" i="4"/>
  <c r="F380" i="4"/>
  <c r="F379" i="4"/>
  <c r="F378" i="4"/>
  <c r="F377" i="4"/>
  <c r="F376" i="4"/>
  <c r="F375" i="4"/>
  <c r="F374" i="4"/>
  <c r="F373" i="4"/>
  <c r="F372" i="4"/>
  <c r="F371" i="4"/>
  <c r="F370" i="4"/>
  <c r="F369" i="4"/>
  <c r="F368" i="4"/>
  <c r="F367" i="4"/>
  <c r="F366" i="4"/>
  <c r="F365" i="4"/>
  <c r="F364" i="4"/>
  <c r="F363" i="4"/>
  <c r="F362" i="4"/>
  <c r="F361" i="4"/>
  <c r="F360" i="4"/>
  <c r="F359" i="4"/>
  <c r="F358" i="4"/>
  <c r="F357" i="4"/>
  <c r="F356" i="4"/>
  <c r="F355" i="4"/>
  <c r="F354" i="4"/>
  <c r="F353" i="4"/>
  <c r="F352" i="4"/>
  <c r="F351" i="4"/>
  <c r="F350" i="4"/>
  <c r="F349" i="4"/>
  <c r="F348" i="4"/>
  <c r="F347" i="4"/>
  <c r="F346" i="4"/>
  <c r="F345" i="4"/>
  <c r="F344" i="4"/>
  <c r="F343" i="4"/>
  <c r="F342" i="4"/>
  <c r="F341" i="4"/>
  <c r="F340" i="4"/>
  <c r="F339" i="4"/>
  <c r="F338" i="4"/>
  <c r="F337" i="4"/>
  <c r="F336" i="4"/>
  <c r="F335" i="4"/>
  <c r="F334" i="4"/>
  <c r="F333" i="4"/>
  <c r="F332" i="4"/>
  <c r="F331" i="4"/>
  <c r="F330" i="4"/>
  <c r="F329" i="4"/>
  <c r="F328" i="4"/>
  <c r="F327" i="4"/>
  <c r="F326" i="4"/>
  <c r="F325" i="4"/>
  <c r="F324" i="4"/>
  <c r="F323" i="4"/>
  <c r="F322" i="4"/>
  <c r="F321" i="4"/>
  <c r="F320" i="4"/>
  <c r="F319" i="4"/>
  <c r="F318" i="4"/>
  <c r="F317" i="4"/>
  <c r="F316" i="4"/>
  <c r="F315" i="4"/>
  <c r="F314" i="4"/>
  <c r="F313" i="4"/>
  <c r="F312" i="4"/>
  <c r="F311" i="4"/>
  <c r="F310" i="4"/>
  <c r="F309" i="4"/>
  <c r="F308" i="4"/>
  <c r="F307" i="4"/>
  <c r="F306" i="4"/>
  <c r="F305" i="4"/>
  <c r="F304" i="4"/>
  <c r="F303" i="4"/>
  <c r="F302" i="4"/>
  <c r="F301" i="4"/>
  <c r="F300" i="4"/>
  <c r="F299" i="4"/>
  <c r="F298" i="4"/>
  <c r="F297" i="4"/>
  <c r="F296" i="4"/>
  <c r="F295" i="4"/>
  <c r="F294" i="4"/>
  <c r="F293" i="4"/>
  <c r="F292" i="4"/>
  <c r="F291" i="4"/>
  <c r="F290" i="4"/>
  <c r="F289" i="4"/>
  <c r="F288" i="4"/>
  <c r="F287" i="4"/>
  <c r="F286" i="4"/>
  <c r="F285" i="4"/>
  <c r="F284" i="4"/>
  <c r="F283" i="4"/>
  <c r="F282" i="4"/>
  <c r="F281" i="4"/>
  <c r="F280" i="4"/>
  <c r="F279" i="4"/>
  <c r="F278" i="4"/>
  <c r="F277" i="4"/>
  <c r="F276" i="4"/>
  <c r="F275" i="4"/>
  <c r="F274" i="4"/>
  <c r="F273" i="4"/>
  <c r="F272" i="4"/>
  <c r="F271" i="4"/>
  <c r="F270" i="4"/>
  <c r="F269" i="4"/>
  <c r="F268" i="4"/>
  <c r="F267" i="4"/>
  <c r="F266" i="4"/>
  <c r="F265" i="4"/>
  <c r="F264" i="4"/>
  <c r="F263" i="4"/>
  <c r="F262" i="4"/>
  <c r="F261" i="4"/>
  <c r="F260" i="4"/>
  <c r="F259" i="4"/>
  <c r="F258" i="4"/>
  <c r="F257" i="4"/>
  <c r="F256" i="4"/>
  <c r="F255" i="4"/>
  <c r="F254" i="4"/>
  <c r="F253" i="4"/>
  <c r="F252" i="4"/>
  <c r="F251" i="4"/>
  <c r="F250" i="4"/>
  <c r="F249" i="4"/>
  <c r="F248" i="4"/>
  <c r="F247" i="4"/>
  <c r="F246" i="4"/>
  <c r="F245" i="4"/>
  <c r="F244" i="4"/>
  <c r="F243" i="4"/>
  <c r="F242" i="4"/>
  <c r="F241" i="4"/>
  <c r="F240" i="4"/>
  <c r="F239" i="4"/>
  <c r="F238" i="4"/>
  <c r="F237" i="4"/>
  <c r="F236" i="4"/>
  <c r="F235" i="4"/>
  <c r="F234" i="4"/>
  <c r="F233" i="4"/>
  <c r="F232" i="4"/>
  <c r="F231" i="4"/>
  <c r="F230" i="4"/>
  <c r="F229" i="4"/>
  <c r="F228" i="4"/>
  <c r="F227" i="4"/>
  <c r="F226" i="4"/>
  <c r="F225" i="4"/>
  <c r="F224" i="4"/>
  <c r="F223" i="4"/>
  <c r="F222" i="4"/>
  <c r="F221" i="4"/>
  <c r="F220" i="4"/>
  <c r="F219" i="4"/>
  <c r="F218" i="4"/>
  <c r="F217" i="4"/>
  <c r="F216" i="4"/>
  <c r="F215" i="4"/>
  <c r="F214" i="4"/>
  <c r="F213" i="4"/>
  <c r="F212" i="4"/>
  <c r="F211" i="4"/>
  <c r="F210" i="4"/>
  <c r="F209" i="4"/>
  <c r="F208" i="4"/>
  <c r="F207" i="4"/>
  <c r="F206" i="4"/>
  <c r="F205" i="4"/>
  <c r="F204" i="4"/>
  <c r="F203" i="4"/>
  <c r="F202" i="4"/>
  <c r="F201" i="4"/>
  <c r="F200" i="4"/>
  <c r="F199" i="4"/>
  <c r="F198" i="4"/>
  <c r="F197" i="4"/>
  <c r="F196" i="4"/>
  <c r="F195" i="4"/>
  <c r="F194" i="4"/>
  <c r="F193" i="4"/>
  <c r="F192" i="4"/>
  <c r="F191" i="4"/>
  <c r="F190" i="4"/>
  <c r="F189" i="4"/>
  <c r="F188" i="4"/>
  <c r="F187" i="4"/>
  <c r="F186" i="4"/>
  <c r="F185" i="4"/>
  <c r="F184" i="4"/>
  <c r="F183" i="4"/>
  <c r="F182" i="4"/>
  <c r="F181" i="4"/>
  <c r="F180" i="4"/>
  <c r="F179" i="4"/>
  <c r="F178" i="4"/>
  <c r="F177" i="4"/>
  <c r="F176" i="4"/>
  <c r="F175" i="4"/>
  <c r="F174" i="4"/>
  <c r="F170" i="4"/>
  <c r="F166" i="4"/>
  <c r="F162" i="4"/>
  <c r="F158" i="4"/>
  <c r="F154" i="4"/>
  <c r="F150" i="4"/>
  <c r="F146" i="4"/>
  <c r="F142" i="4"/>
  <c r="F138" i="4"/>
  <c r="F134" i="4"/>
  <c r="F130" i="4"/>
  <c r="F126" i="4"/>
  <c r="F125" i="4"/>
  <c r="F124" i="4"/>
  <c r="F123" i="4"/>
  <c r="F122" i="4"/>
  <c r="F121" i="4"/>
  <c r="F120" i="4"/>
  <c r="F119" i="4"/>
  <c r="F118" i="4"/>
  <c r="F117" i="4"/>
  <c r="F116" i="4"/>
  <c r="F115" i="4"/>
  <c r="F114" i="4"/>
  <c r="F113" i="4"/>
  <c r="F112" i="4"/>
  <c r="F111" i="4"/>
  <c r="F110" i="4"/>
  <c r="F109" i="4"/>
  <c r="F108" i="4"/>
  <c r="F107" i="4"/>
  <c r="F106" i="4"/>
  <c r="F105" i="4"/>
  <c r="F104" i="4"/>
  <c r="F103" i="4"/>
  <c r="F102" i="4"/>
  <c r="F101" i="4"/>
  <c r="F100" i="4"/>
  <c r="F99" i="4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173" i="4"/>
  <c r="F169" i="4"/>
  <c r="F165" i="4"/>
  <c r="F161" i="4"/>
  <c r="F157" i="4"/>
  <c r="F153" i="4"/>
  <c r="F149" i="4"/>
  <c r="F145" i="4"/>
  <c r="F141" i="4"/>
  <c r="F137" i="4"/>
  <c r="F133" i="4"/>
  <c r="F129" i="4"/>
  <c r="F22" i="4"/>
  <c r="F21" i="4"/>
  <c r="F20" i="4"/>
  <c r="F172" i="4"/>
  <c r="F164" i="4"/>
  <c r="F156" i="4"/>
  <c r="F148" i="4"/>
  <c r="F140" i="4"/>
  <c r="F132" i="4"/>
  <c r="F67" i="4"/>
  <c r="F63" i="4"/>
  <c r="F59" i="4"/>
  <c r="F55" i="4"/>
  <c r="F51" i="4"/>
  <c r="F47" i="4"/>
  <c r="F43" i="4"/>
  <c r="F39" i="4"/>
  <c r="F35" i="4"/>
  <c r="F31" i="4"/>
  <c r="F27" i="4"/>
  <c r="F23" i="4"/>
  <c r="F18" i="4"/>
  <c r="F14" i="4"/>
  <c r="F167" i="4"/>
  <c r="F159" i="4"/>
  <c r="F151" i="4"/>
  <c r="F143" i="4"/>
  <c r="F135" i="4"/>
  <c r="F127" i="4"/>
  <c r="F66" i="4"/>
  <c r="F62" i="4"/>
  <c r="F54" i="4"/>
  <c r="F46" i="4"/>
  <c r="F38" i="4"/>
  <c r="F168" i="4"/>
  <c r="F160" i="4"/>
  <c r="F152" i="4"/>
  <c r="F144" i="4"/>
  <c r="F136" i="4"/>
  <c r="F128" i="4"/>
  <c r="F65" i="4"/>
  <c r="F61" i="4"/>
  <c r="F57" i="4"/>
  <c r="F53" i="4"/>
  <c r="F49" i="4"/>
  <c r="F45" i="4"/>
  <c r="F41" i="4"/>
  <c r="F37" i="4"/>
  <c r="F33" i="4"/>
  <c r="F29" i="4"/>
  <c r="F25" i="4"/>
  <c r="F16" i="4"/>
  <c r="F12" i="4"/>
  <c r="F171" i="4"/>
  <c r="F163" i="4"/>
  <c r="F155" i="4"/>
  <c r="F147" i="4"/>
  <c r="F139" i="4"/>
  <c r="F131" i="4"/>
  <c r="F68" i="4"/>
  <c r="F64" i="4"/>
  <c r="F60" i="4"/>
  <c r="F56" i="4"/>
  <c r="F52" i="4"/>
  <c r="F48" i="4"/>
  <c r="F44" i="4"/>
  <c r="F40" i="4"/>
  <c r="F36" i="4"/>
  <c r="F32" i="4"/>
  <c r="F28" i="4"/>
  <c r="F24" i="4"/>
  <c r="F19" i="4"/>
  <c r="F15" i="4"/>
  <c r="F11" i="4"/>
  <c r="F10" i="4"/>
  <c r="F58" i="4"/>
  <c r="F50" i="4"/>
  <c r="F42" i="4"/>
  <c r="F13" i="4"/>
  <c r="F34" i="4"/>
  <c r="F30" i="4"/>
  <c r="F26" i="4"/>
  <c r="F17" i="4"/>
  <c r="F9" i="4"/>
  <c r="D408" i="4"/>
  <c r="D407" i="4"/>
  <c r="D406" i="4"/>
  <c r="D405" i="4"/>
  <c r="D404" i="4"/>
  <c r="D403" i="4"/>
  <c r="D402" i="4"/>
  <c r="D401" i="4"/>
  <c r="D400" i="4"/>
  <c r="D399" i="4"/>
  <c r="D398" i="4"/>
  <c r="D397" i="4"/>
  <c r="D396" i="4"/>
  <c r="D395" i="4"/>
  <c r="D394" i="4"/>
  <c r="D393" i="4"/>
  <c r="D392" i="4"/>
  <c r="D391" i="4"/>
  <c r="D390" i="4"/>
  <c r="D389" i="4"/>
  <c r="D388" i="4"/>
  <c r="D387" i="4"/>
  <c r="D386" i="4"/>
  <c r="D385" i="4"/>
  <c r="D384" i="4"/>
  <c r="D383" i="4"/>
  <c r="D382" i="4"/>
  <c r="D381" i="4"/>
  <c r="D380" i="4"/>
  <c r="D379" i="4"/>
  <c r="D378" i="4"/>
  <c r="D377" i="4"/>
  <c r="D376" i="4"/>
  <c r="D375" i="4"/>
  <c r="D374" i="4"/>
  <c r="D373" i="4"/>
  <c r="D372" i="4"/>
  <c r="D371" i="4"/>
  <c r="D370" i="4"/>
  <c r="D369" i="4"/>
  <c r="D368" i="4"/>
  <c r="D367" i="4"/>
  <c r="D366" i="4"/>
  <c r="D365" i="4"/>
  <c r="D364" i="4"/>
  <c r="D363" i="4"/>
  <c r="D362" i="4"/>
  <c r="D361" i="4"/>
  <c r="D360" i="4"/>
  <c r="D359" i="4"/>
  <c r="D358" i="4"/>
  <c r="D357" i="4"/>
  <c r="D356" i="4"/>
  <c r="D355" i="4"/>
  <c r="D354" i="4"/>
  <c r="D353" i="4"/>
  <c r="D352" i="4"/>
  <c r="D351" i="4"/>
  <c r="D350" i="4"/>
  <c r="D349" i="4"/>
  <c r="D348" i="4"/>
  <c r="D347" i="4"/>
  <c r="D346" i="4"/>
  <c r="D345" i="4"/>
  <c r="D344" i="4"/>
  <c r="D343" i="4"/>
  <c r="D342" i="4"/>
  <c r="D341" i="4"/>
  <c r="D340" i="4"/>
  <c r="D339" i="4"/>
  <c r="D338" i="4"/>
  <c r="D337" i="4"/>
  <c r="D336" i="4"/>
  <c r="D335" i="4"/>
  <c r="D334" i="4"/>
  <c r="D333" i="4"/>
  <c r="D332" i="4"/>
  <c r="D331" i="4"/>
  <c r="D330" i="4"/>
  <c r="D329" i="4"/>
  <c r="D328" i="4"/>
  <c r="D327" i="4"/>
  <c r="D326" i="4"/>
  <c r="D325" i="4"/>
  <c r="D324" i="4"/>
  <c r="D323" i="4"/>
  <c r="D322" i="4"/>
  <c r="D321" i="4"/>
  <c r="D320" i="4"/>
  <c r="D319" i="4"/>
  <c r="D318" i="4"/>
  <c r="D317" i="4"/>
  <c r="D316" i="4"/>
  <c r="D315" i="4"/>
  <c r="D314" i="4"/>
  <c r="D313" i="4"/>
  <c r="D312" i="4"/>
  <c r="D311" i="4"/>
  <c r="D310" i="4"/>
  <c r="D309" i="4"/>
  <c r="D308" i="4"/>
  <c r="D307" i="4"/>
  <c r="D306" i="4"/>
  <c r="D305" i="4"/>
  <c r="D304" i="4"/>
  <c r="D303" i="4"/>
  <c r="D302" i="4"/>
  <c r="D301" i="4"/>
  <c r="D300" i="4"/>
  <c r="D299" i="4"/>
  <c r="D298" i="4"/>
  <c r="D297" i="4"/>
  <c r="D296" i="4"/>
  <c r="D295" i="4"/>
  <c r="D294" i="4"/>
  <c r="D293" i="4"/>
  <c r="D292" i="4"/>
  <c r="D291" i="4"/>
  <c r="D290" i="4"/>
  <c r="D289" i="4"/>
  <c r="D288" i="4"/>
  <c r="D287" i="4"/>
  <c r="D286" i="4"/>
  <c r="D285" i="4"/>
  <c r="D284" i="4"/>
  <c r="D283" i="4"/>
  <c r="D282" i="4"/>
  <c r="D281" i="4"/>
  <c r="D280" i="4"/>
  <c r="D279" i="4"/>
  <c r="D278" i="4"/>
  <c r="D277" i="4"/>
  <c r="D276" i="4"/>
  <c r="D275" i="4"/>
  <c r="D274" i="4"/>
  <c r="D273" i="4"/>
  <c r="D272" i="4"/>
  <c r="D271" i="4"/>
  <c r="D270" i="4"/>
  <c r="D269" i="4"/>
  <c r="D268" i="4"/>
  <c r="D267" i="4"/>
  <c r="D266" i="4"/>
  <c r="D265" i="4"/>
  <c r="D264" i="4"/>
  <c r="D263" i="4"/>
  <c r="D262" i="4"/>
  <c r="D261" i="4"/>
  <c r="D260" i="4"/>
  <c r="D259" i="4"/>
  <c r="D258" i="4"/>
  <c r="D257" i="4"/>
  <c r="D256" i="4"/>
  <c r="D255" i="4"/>
  <c r="D254" i="4"/>
  <c r="D253" i="4"/>
  <c r="D252" i="4"/>
  <c r="D251" i="4"/>
  <c r="D250" i="4"/>
  <c r="D249" i="4"/>
  <c r="D248" i="4"/>
  <c r="D247" i="4"/>
  <c r="D246" i="4"/>
  <c r="D245" i="4"/>
  <c r="D244" i="4"/>
  <c r="D243" i="4"/>
  <c r="D242" i="4"/>
  <c r="D241" i="4"/>
  <c r="D240" i="4"/>
  <c r="D239" i="4"/>
  <c r="D238" i="4"/>
  <c r="D237" i="4"/>
  <c r="D236" i="4"/>
  <c r="D235" i="4"/>
  <c r="D234" i="4"/>
  <c r="D233" i="4"/>
  <c r="D232" i="4"/>
  <c r="D231" i="4"/>
  <c r="D230" i="4"/>
  <c r="D229" i="4"/>
  <c r="D228" i="4"/>
  <c r="D227" i="4"/>
  <c r="D226" i="4"/>
  <c r="D225" i="4"/>
  <c r="D224" i="4"/>
  <c r="D223" i="4"/>
  <c r="D222" i="4"/>
  <c r="D221" i="4"/>
  <c r="D220" i="4"/>
  <c r="D219" i="4"/>
  <c r="D218" i="4"/>
  <c r="D217" i="4"/>
  <c r="D216" i="4"/>
  <c r="D215" i="4"/>
  <c r="D214" i="4"/>
  <c r="D213" i="4"/>
  <c r="D212" i="4"/>
  <c r="D211" i="4"/>
  <c r="D210" i="4"/>
  <c r="D209" i="4"/>
  <c r="D208" i="4"/>
  <c r="D207" i="4"/>
  <c r="D206" i="4"/>
  <c r="D205" i="4"/>
  <c r="D204" i="4"/>
  <c r="D203" i="4"/>
  <c r="D202" i="4"/>
  <c r="D201" i="4"/>
  <c r="D200" i="4"/>
  <c r="D199" i="4"/>
  <c r="D198" i="4"/>
  <c r="D197" i="4"/>
  <c r="D196" i="4"/>
  <c r="D195" i="4"/>
  <c r="D194" i="4"/>
  <c r="D193" i="4"/>
  <c r="D192" i="4"/>
  <c r="D191" i="4"/>
  <c r="D190" i="4"/>
  <c r="D189" i="4"/>
  <c r="D188" i="4"/>
  <c r="D187" i="4"/>
  <c r="D186" i="4"/>
  <c r="D185" i="4"/>
  <c r="D184" i="4"/>
  <c r="D183" i="4"/>
  <c r="D182" i="4"/>
  <c r="D181" i="4"/>
  <c r="D180" i="4"/>
  <c r="D179" i="4"/>
  <c r="D178" i="4"/>
  <c r="D177" i="4"/>
  <c r="D176" i="4"/>
  <c r="D175" i="4"/>
  <c r="D174" i="4"/>
  <c r="D173" i="4"/>
  <c r="D172" i="4"/>
  <c r="D171" i="4"/>
  <c r="D170" i="4"/>
  <c r="D169" i="4"/>
  <c r="D168" i="4"/>
  <c r="D167" i="4"/>
  <c r="D166" i="4"/>
  <c r="D165" i="4"/>
  <c r="D164" i="4"/>
  <c r="D163" i="4"/>
  <c r="D162" i="4"/>
  <c r="D161" i="4"/>
  <c r="D160" i="4"/>
  <c r="D159" i="4"/>
  <c r="D158" i="4"/>
  <c r="D157" i="4"/>
  <c r="D156" i="4"/>
  <c r="D155" i="4"/>
  <c r="D154" i="4"/>
  <c r="D153" i="4"/>
  <c r="D152" i="4"/>
  <c r="D151" i="4"/>
  <c r="D150" i="4"/>
  <c r="D149" i="4"/>
  <c r="D148" i="4"/>
  <c r="D147" i="4"/>
  <c r="D146" i="4"/>
  <c r="D145" i="4"/>
  <c r="D144" i="4"/>
  <c r="D143" i="4"/>
  <c r="D142" i="4"/>
  <c r="D141" i="4"/>
  <c r="D140" i="4"/>
  <c r="D139" i="4"/>
  <c r="D138" i="4"/>
  <c r="D137" i="4"/>
  <c r="D136" i="4"/>
  <c r="D135" i="4"/>
  <c r="D134" i="4"/>
  <c r="D133" i="4"/>
  <c r="D132" i="4"/>
  <c r="D131" i="4"/>
  <c r="D130" i="4"/>
  <c r="D129" i="4"/>
  <c r="D128" i="4"/>
  <c r="D127" i="4"/>
  <c r="D125" i="4"/>
  <c r="D123" i="4"/>
  <c r="D121" i="4"/>
  <c r="D119" i="4"/>
  <c r="D117" i="4"/>
  <c r="D115" i="4"/>
  <c r="D113" i="4"/>
  <c r="D111" i="4"/>
  <c r="D109" i="4"/>
  <c r="D107" i="4"/>
  <c r="D105" i="4"/>
  <c r="D103" i="4"/>
  <c r="D101" i="4"/>
  <c r="D99" i="4"/>
  <c r="D97" i="4"/>
  <c r="D95" i="4"/>
  <c r="D93" i="4"/>
  <c r="D91" i="4"/>
  <c r="D89" i="4"/>
  <c r="D87" i="4"/>
  <c r="D85" i="4"/>
  <c r="D83" i="4"/>
  <c r="D81" i="4"/>
  <c r="D79" i="4"/>
  <c r="D77" i="4"/>
  <c r="D75" i="4"/>
  <c r="D73" i="4"/>
  <c r="D71" i="4"/>
  <c r="D69" i="4"/>
  <c r="D65" i="4"/>
  <c r="D61" i="4"/>
  <c r="D57" i="4"/>
  <c r="D53" i="4"/>
  <c r="D49" i="4"/>
  <c r="D45" i="4"/>
  <c r="D41" i="4"/>
  <c r="D37" i="4"/>
  <c r="D33" i="4"/>
  <c r="D29" i="4"/>
  <c r="D25" i="4"/>
  <c r="D17" i="4"/>
  <c r="D13" i="4"/>
  <c r="D68" i="4"/>
  <c r="D64" i="4"/>
  <c r="D60" i="4"/>
  <c r="D52" i="4"/>
  <c r="D44" i="4"/>
  <c r="D126" i="4"/>
  <c r="D124" i="4"/>
  <c r="D122" i="4"/>
  <c r="D120" i="4"/>
  <c r="D118" i="4"/>
  <c r="D116" i="4"/>
  <c r="D114" i="4"/>
  <c r="D112" i="4"/>
  <c r="D110" i="4"/>
  <c r="D108" i="4"/>
  <c r="D106" i="4"/>
  <c r="D104" i="4"/>
  <c r="D102" i="4"/>
  <c r="D100" i="4"/>
  <c r="D98" i="4"/>
  <c r="D96" i="4"/>
  <c r="D94" i="4"/>
  <c r="D92" i="4"/>
  <c r="D90" i="4"/>
  <c r="D88" i="4"/>
  <c r="D86" i="4"/>
  <c r="D84" i="4"/>
  <c r="D82" i="4"/>
  <c r="D80" i="4"/>
  <c r="D78" i="4"/>
  <c r="D76" i="4"/>
  <c r="D74" i="4"/>
  <c r="D72" i="4"/>
  <c r="D70" i="4"/>
  <c r="D67" i="4"/>
  <c r="D63" i="4"/>
  <c r="D59" i="4"/>
  <c r="D55" i="4"/>
  <c r="D51" i="4"/>
  <c r="D47" i="4"/>
  <c r="D43" i="4"/>
  <c r="D39" i="4"/>
  <c r="D35" i="4"/>
  <c r="D31" i="4"/>
  <c r="D27" i="4"/>
  <c r="D23" i="4"/>
  <c r="D21" i="4"/>
  <c r="D19" i="4"/>
  <c r="D15" i="4"/>
  <c r="D66" i="4"/>
  <c r="D62" i="4"/>
  <c r="D58" i="4"/>
  <c r="D54" i="4"/>
  <c r="D50" i="4"/>
  <c r="D46" i="4"/>
  <c r="D42" i="4"/>
  <c r="D38" i="4"/>
  <c r="D34" i="4"/>
  <c r="D30" i="4"/>
  <c r="D26" i="4"/>
  <c r="D20" i="4"/>
  <c r="D18" i="4"/>
  <c r="D14" i="4"/>
  <c r="D56" i="4"/>
  <c r="D48" i="4"/>
  <c r="D40" i="4"/>
  <c r="D28" i="4"/>
  <c r="D24" i="4"/>
  <c r="D10" i="4"/>
  <c r="D36" i="4"/>
  <c r="D16" i="4"/>
  <c r="D11" i="4"/>
  <c r="D32" i="4"/>
  <c r="D22" i="4"/>
  <c r="D12" i="4"/>
  <c r="D9" i="4"/>
  <c r="C2" i="4"/>
  <c r="E408" i="4"/>
  <c r="E407" i="4"/>
  <c r="E406" i="4"/>
  <c r="E405" i="4"/>
  <c r="E404" i="4"/>
  <c r="E403" i="4"/>
  <c r="E402" i="4"/>
  <c r="E401" i="4"/>
  <c r="E400" i="4"/>
  <c r="E399" i="4"/>
  <c r="E398" i="4"/>
  <c r="E397" i="4"/>
  <c r="E396" i="4"/>
  <c r="E395" i="4"/>
  <c r="E394" i="4"/>
  <c r="E393" i="4"/>
  <c r="E392" i="4"/>
  <c r="E391" i="4"/>
  <c r="E390" i="4"/>
  <c r="E389" i="4"/>
  <c r="E388" i="4"/>
  <c r="E387" i="4"/>
  <c r="E386" i="4"/>
  <c r="E385" i="4"/>
  <c r="E384" i="4"/>
  <c r="E383" i="4"/>
  <c r="E173" i="4"/>
  <c r="E169" i="4"/>
  <c r="E165" i="4"/>
  <c r="E161" i="4"/>
  <c r="E157" i="4"/>
  <c r="E153" i="4"/>
  <c r="E149" i="4"/>
  <c r="E145" i="4"/>
  <c r="E141" i="4"/>
  <c r="E137" i="4"/>
  <c r="E133" i="4"/>
  <c r="E129" i="4"/>
  <c r="E381" i="4"/>
  <c r="E379" i="4"/>
  <c r="E377" i="4"/>
  <c r="E375" i="4"/>
  <c r="E373" i="4"/>
  <c r="E371" i="4"/>
  <c r="E369" i="4"/>
  <c r="E367" i="4"/>
  <c r="E365" i="4"/>
  <c r="E363" i="4"/>
  <c r="E361" i="4"/>
  <c r="E359" i="4"/>
  <c r="E357" i="4"/>
  <c r="E355" i="4"/>
  <c r="E353" i="4"/>
  <c r="E351" i="4"/>
  <c r="E349" i="4"/>
  <c r="E347" i="4"/>
  <c r="E345" i="4"/>
  <c r="E343" i="4"/>
  <c r="E341" i="4"/>
  <c r="E339" i="4"/>
  <c r="E337" i="4"/>
  <c r="E335" i="4"/>
  <c r="E333" i="4"/>
  <c r="E331" i="4"/>
  <c r="E329" i="4"/>
  <c r="E327" i="4"/>
  <c r="E325" i="4"/>
  <c r="E323" i="4"/>
  <c r="E321" i="4"/>
  <c r="E319" i="4"/>
  <c r="E317" i="4"/>
  <c r="E315" i="4"/>
  <c r="E313" i="4"/>
  <c r="E311" i="4"/>
  <c r="E309" i="4"/>
  <c r="E307" i="4"/>
  <c r="E305" i="4"/>
  <c r="E303" i="4"/>
  <c r="E301" i="4"/>
  <c r="E299" i="4"/>
  <c r="E297" i="4"/>
  <c r="E295" i="4"/>
  <c r="E293" i="4"/>
  <c r="E291" i="4"/>
  <c r="E289" i="4"/>
  <c r="E287" i="4"/>
  <c r="E285" i="4"/>
  <c r="E283" i="4"/>
  <c r="E281" i="4"/>
  <c r="E279" i="4"/>
  <c r="E277" i="4"/>
  <c r="E275" i="4"/>
  <c r="E273" i="4"/>
  <c r="E271" i="4"/>
  <c r="E269" i="4"/>
  <c r="E267" i="4"/>
  <c r="E265" i="4"/>
  <c r="E263" i="4"/>
  <c r="E261" i="4"/>
  <c r="E259" i="4"/>
  <c r="E257" i="4"/>
  <c r="E255" i="4"/>
  <c r="E253" i="4"/>
  <c r="E251" i="4"/>
  <c r="E249" i="4"/>
  <c r="E247" i="4"/>
  <c r="E245" i="4"/>
  <c r="E243" i="4"/>
  <c r="E241" i="4"/>
  <c r="E239" i="4"/>
  <c r="E237" i="4"/>
  <c r="E235" i="4"/>
  <c r="E233" i="4"/>
  <c r="E231" i="4"/>
  <c r="E229" i="4"/>
  <c r="E227" i="4"/>
  <c r="E225" i="4"/>
  <c r="E223" i="4"/>
  <c r="E221" i="4"/>
  <c r="E219" i="4"/>
  <c r="E217" i="4"/>
  <c r="E215" i="4"/>
  <c r="E213" i="4"/>
  <c r="E211" i="4"/>
  <c r="E209" i="4"/>
  <c r="E207" i="4"/>
  <c r="E205" i="4"/>
  <c r="E203" i="4"/>
  <c r="E201" i="4"/>
  <c r="E199" i="4"/>
  <c r="E197" i="4"/>
  <c r="E195" i="4"/>
  <c r="E193" i="4"/>
  <c r="E191" i="4"/>
  <c r="E189" i="4"/>
  <c r="E187" i="4"/>
  <c r="E185" i="4"/>
  <c r="E183" i="4"/>
  <c r="E181" i="4"/>
  <c r="E179" i="4"/>
  <c r="E177" i="4"/>
  <c r="E175" i="4"/>
  <c r="E172" i="4"/>
  <c r="E168" i="4"/>
  <c r="E164" i="4"/>
  <c r="E160" i="4"/>
  <c r="E156" i="4"/>
  <c r="E152" i="4"/>
  <c r="E148" i="4"/>
  <c r="E144" i="4"/>
  <c r="E140" i="4"/>
  <c r="E136" i="4"/>
  <c r="E132" i="4"/>
  <c r="E128" i="4"/>
  <c r="E19" i="4"/>
  <c r="E18" i="4"/>
  <c r="E17" i="4"/>
  <c r="E16" i="4"/>
  <c r="E15" i="4"/>
  <c r="E14" i="4"/>
  <c r="E13" i="4"/>
  <c r="E12" i="4"/>
  <c r="E167" i="4"/>
  <c r="E159" i="4"/>
  <c r="E151" i="4"/>
  <c r="E143" i="4"/>
  <c r="E135" i="4"/>
  <c r="E127" i="4"/>
  <c r="E66" i="4"/>
  <c r="E62" i="4"/>
  <c r="E58" i="4"/>
  <c r="E54" i="4"/>
  <c r="E50" i="4"/>
  <c r="E46" i="4"/>
  <c r="E42" i="4"/>
  <c r="E38" i="4"/>
  <c r="E34" i="4"/>
  <c r="E30" i="4"/>
  <c r="E26" i="4"/>
  <c r="E20" i="4"/>
  <c r="E380" i="4"/>
  <c r="E376" i="4"/>
  <c r="E372" i="4"/>
  <c r="E368" i="4"/>
  <c r="E364" i="4"/>
  <c r="E360" i="4"/>
  <c r="E356" i="4"/>
  <c r="E352" i="4"/>
  <c r="E348" i="4"/>
  <c r="E344" i="4"/>
  <c r="E340" i="4"/>
  <c r="E336" i="4"/>
  <c r="E332" i="4"/>
  <c r="E328" i="4"/>
  <c r="E324" i="4"/>
  <c r="E320" i="4"/>
  <c r="E316" i="4"/>
  <c r="E312" i="4"/>
  <c r="E308" i="4"/>
  <c r="E304" i="4"/>
  <c r="E300" i="4"/>
  <c r="E296" i="4"/>
  <c r="E292" i="4"/>
  <c r="E288" i="4"/>
  <c r="E284" i="4"/>
  <c r="E280" i="4"/>
  <c r="E276" i="4"/>
  <c r="E272" i="4"/>
  <c r="E268" i="4"/>
  <c r="E264" i="4"/>
  <c r="E260" i="4"/>
  <c r="E256" i="4"/>
  <c r="E252" i="4"/>
  <c r="E248" i="4"/>
  <c r="E244" i="4"/>
  <c r="E240" i="4"/>
  <c r="E236" i="4"/>
  <c r="E232" i="4"/>
  <c r="E228" i="4"/>
  <c r="E224" i="4"/>
  <c r="E220" i="4"/>
  <c r="E216" i="4"/>
  <c r="E212" i="4"/>
  <c r="E208" i="4"/>
  <c r="E204" i="4"/>
  <c r="E200" i="4"/>
  <c r="E196" i="4"/>
  <c r="E192" i="4"/>
  <c r="E188" i="4"/>
  <c r="E184" i="4"/>
  <c r="E180" i="4"/>
  <c r="E176" i="4"/>
  <c r="E170" i="4"/>
  <c r="E162" i="4"/>
  <c r="E154" i="4"/>
  <c r="E146" i="4"/>
  <c r="E138" i="4"/>
  <c r="E130" i="4"/>
  <c r="E125" i="4"/>
  <c r="E123" i="4"/>
  <c r="E121" i="4"/>
  <c r="E119" i="4"/>
  <c r="E117" i="4"/>
  <c r="E115" i="4"/>
  <c r="E113" i="4"/>
  <c r="E111" i="4"/>
  <c r="E109" i="4"/>
  <c r="E107" i="4"/>
  <c r="E105" i="4"/>
  <c r="E103" i="4"/>
  <c r="E101" i="4"/>
  <c r="E99" i="4"/>
  <c r="E97" i="4"/>
  <c r="E95" i="4"/>
  <c r="E93" i="4"/>
  <c r="E91" i="4"/>
  <c r="E89" i="4"/>
  <c r="E87" i="4"/>
  <c r="E85" i="4"/>
  <c r="E83" i="4"/>
  <c r="E81" i="4"/>
  <c r="E79" i="4"/>
  <c r="E77" i="4"/>
  <c r="E75" i="4"/>
  <c r="E73" i="4"/>
  <c r="E71" i="4"/>
  <c r="E57" i="4"/>
  <c r="E49" i="4"/>
  <c r="E41" i="4"/>
  <c r="E171" i="4"/>
  <c r="E163" i="4"/>
  <c r="E155" i="4"/>
  <c r="E147" i="4"/>
  <c r="E139" i="4"/>
  <c r="E131" i="4"/>
  <c r="E68" i="4"/>
  <c r="E64" i="4"/>
  <c r="E60" i="4"/>
  <c r="E56" i="4"/>
  <c r="E52" i="4"/>
  <c r="E48" i="4"/>
  <c r="E44" i="4"/>
  <c r="E40" i="4"/>
  <c r="E36" i="4"/>
  <c r="E32" i="4"/>
  <c r="E28" i="4"/>
  <c r="E24" i="4"/>
  <c r="E22" i="4"/>
  <c r="E11" i="4"/>
  <c r="E10" i="4"/>
  <c r="E382" i="4"/>
  <c r="E378" i="4"/>
  <c r="E374" i="4"/>
  <c r="E370" i="4"/>
  <c r="E366" i="4"/>
  <c r="E362" i="4"/>
  <c r="E358" i="4"/>
  <c r="E354" i="4"/>
  <c r="E350" i="4"/>
  <c r="E346" i="4"/>
  <c r="E342" i="4"/>
  <c r="E338" i="4"/>
  <c r="E334" i="4"/>
  <c r="E330" i="4"/>
  <c r="E326" i="4"/>
  <c r="E322" i="4"/>
  <c r="E318" i="4"/>
  <c r="E314" i="4"/>
  <c r="E310" i="4"/>
  <c r="E306" i="4"/>
  <c r="E302" i="4"/>
  <c r="E298" i="4"/>
  <c r="E294" i="4"/>
  <c r="E290" i="4"/>
  <c r="E286" i="4"/>
  <c r="E282" i="4"/>
  <c r="E278" i="4"/>
  <c r="E274" i="4"/>
  <c r="E270" i="4"/>
  <c r="E266" i="4"/>
  <c r="E262" i="4"/>
  <c r="E258" i="4"/>
  <c r="E254" i="4"/>
  <c r="E250" i="4"/>
  <c r="E246" i="4"/>
  <c r="E242" i="4"/>
  <c r="E238" i="4"/>
  <c r="E234" i="4"/>
  <c r="E230" i="4"/>
  <c r="E226" i="4"/>
  <c r="E222" i="4"/>
  <c r="E218" i="4"/>
  <c r="E214" i="4"/>
  <c r="E210" i="4"/>
  <c r="E206" i="4"/>
  <c r="E202" i="4"/>
  <c r="E198" i="4"/>
  <c r="E194" i="4"/>
  <c r="E190" i="4"/>
  <c r="E186" i="4"/>
  <c r="E182" i="4"/>
  <c r="E178" i="4"/>
  <c r="E174" i="4"/>
  <c r="E166" i="4"/>
  <c r="E158" i="4"/>
  <c r="E150" i="4"/>
  <c r="E142" i="4"/>
  <c r="E134" i="4"/>
  <c r="E126" i="4"/>
  <c r="E124" i="4"/>
  <c r="E122" i="4"/>
  <c r="E120" i="4"/>
  <c r="E118" i="4"/>
  <c r="E116" i="4"/>
  <c r="E114" i="4"/>
  <c r="E112" i="4"/>
  <c r="E110" i="4"/>
  <c r="E108" i="4"/>
  <c r="E106" i="4"/>
  <c r="E104" i="4"/>
  <c r="E102" i="4"/>
  <c r="E100" i="4"/>
  <c r="E98" i="4"/>
  <c r="E96" i="4"/>
  <c r="E94" i="4"/>
  <c r="E92" i="4"/>
  <c r="E90" i="4"/>
  <c r="E88" i="4"/>
  <c r="E86" i="4"/>
  <c r="E84" i="4"/>
  <c r="E82" i="4"/>
  <c r="E80" i="4"/>
  <c r="E78" i="4"/>
  <c r="E76" i="4"/>
  <c r="E74" i="4"/>
  <c r="E72" i="4"/>
  <c r="E70" i="4"/>
  <c r="E67" i="4"/>
  <c r="E63" i="4"/>
  <c r="E59" i="4"/>
  <c r="E55" i="4"/>
  <c r="E51" i="4"/>
  <c r="E47" i="4"/>
  <c r="E43" i="4"/>
  <c r="E39" i="4"/>
  <c r="E35" i="4"/>
  <c r="E31" i="4"/>
  <c r="E27" i="4"/>
  <c r="E23" i="4"/>
  <c r="E21" i="4"/>
  <c r="E69" i="4"/>
  <c r="E65" i="4"/>
  <c r="E61" i="4"/>
  <c r="E53" i="4"/>
  <c r="E45" i="4"/>
  <c r="E37" i="4"/>
  <c r="E33" i="4"/>
  <c r="E29" i="4"/>
  <c r="E25" i="4"/>
  <c r="E9" i="4"/>
  <c r="C88" i="8" l="1"/>
  <c r="C9" i="8"/>
  <c r="G8" i="10"/>
  <c r="G18" i="10"/>
  <c r="C219" i="10"/>
  <c r="C263" i="10"/>
  <c r="C102" i="10"/>
  <c r="C366" i="10"/>
  <c r="C217" i="10"/>
  <c r="C72" i="10"/>
  <c r="C328" i="10"/>
  <c r="C51" i="10"/>
  <c r="C303" i="10"/>
  <c r="C162" i="10"/>
  <c r="C69" i="10"/>
  <c r="C325" i="10"/>
  <c r="C196" i="10"/>
  <c r="C143" i="10"/>
  <c r="C403" i="10"/>
  <c r="C266" i="10"/>
  <c r="C113" i="10"/>
  <c r="C13" i="10"/>
  <c r="C272" i="10"/>
  <c r="C323" i="10"/>
  <c r="C170" i="10"/>
  <c r="C29" i="10"/>
  <c r="C285" i="10"/>
  <c r="C140" i="10"/>
  <c r="C396" i="10"/>
  <c r="C119" i="10"/>
  <c r="C363" i="10"/>
  <c r="C210" i="10"/>
  <c r="C73" i="10"/>
  <c r="C329" i="10"/>
  <c r="C184" i="10"/>
  <c r="C79" i="10"/>
  <c r="C163" i="10"/>
  <c r="C21" i="10"/>
  <c r="C282" i="10"/>
  <c r="C181" i="10"/>
  <c r="C52" i="10"/>
  <c r="C308" i="10"/>
  <c r="C255" i="10"/>
  <c r="C126" i="10"/>
  <c r="C374" i="10"/>
  <c r="C241" i="10"/>
  <c r="C128" i="10"/>
  <c r="C384" i="10"/>
  <c r="C26" i="10"/>
  <c r="C274" i="10"/>
  <c r="C141" i="10"/>
  <c r="C397" i="10"/>
  <c r="C252" i="10"/>
  <c r="C346" i="10"/>
  <c r="C46" i="10"/>
  <c r="C43" i="10"/>
  <c r="C295" i="10"/>
  <c r="C134" i="10"/>
  <c r="C398" i="10"/>
  <c r="C249" i="10"/>
  <c r="C104" i="10"/>
  <c r="C360" i="10"/>
  <c r="C83" i="10"/>
  <c r="C331" i="10"/>
  <c r="C206" i="10"/>
  <c r="C101" i="10"/>
  <c r="C357" i="10"/>
  <c r="C228" i="10"/>
  <c r="C175" i="10"/>
  <c r="C30" i="10"/>
  <c r="C294" i="10"/>
  <c r="C145" i="10"/>
  <c r="C48" i="10"/>
  <c r="C304" i="10"/>
  <c r="C351" i="10"/>
  <c r="C198" i="10"/>
  <c r="C61" i="10"/>
  <c r="C317" i="10"/>
  <c r="C172" i="10"/>
  <c r="C16" i="10"/>
  <c r="C151" i="10"/>
  <c r="C395" i="10"/>
  <c r="C242" i="10"/>
  <c r="C105" i="10"/>
  <c r="C361" i="10"/>
  <c r="C216" i="10"/>
  <c r="C12" i="10"/>
  <c r="C195" i="10"/>
  <c r="C50" i="10"/>
  <c r="C362" i="10"/>
  <c r="C213" i="10"/>
  <c r="C84" i="10"/>
  <c r="C340" i="10"/>
  <c r="C287" i="10"/>
  <c r="C158" i="10"/>
  <c r="C402" i="10"/>
  <c r="C289" i="10"/>
  <c r="C160" i="10"/>
  <c r="C139" i="10"/>
  <c r="C58" i="10"/>
  <c r="C306" i="10"/>
  <c r="C173" i="10"/>
  <c r="C28" i="10"/>
  <c r="C284" i="10"/>
  <c r="I8" i="10"/>
  <c r="C31" i="10"/>
  <c r="C199" i="10"/>
  <c r="C38" i="10"/>
  <c r="C302" i="10"/>
  <c r="C153" i="10"/>
  <c r="C405" i="10"/>
  <c r="C264" i="10"/>
  <c r="C155" i="10"/>
  <c r="C243" i="10"/>
  <c r="C98" i="10"/>
  <c r="C406" i="10"/>
  <c r="C261" i="10"/>
  <c r="C132" i="10"/>
  <c r="C388" i="10"/>
  <c r="C343" i="10"/>
  <c r="C202" i="10"/>
  <c r="C49" i="10"/>
  <c r="C337" i="10"/>
  <c r="C208" i="10"/>
  <c r="C251" i="10"/>
  <c r="C106" i="10"/>
  <c r="C354" i="10"/>
  <c r="C221" i="10"/>
  <c r="C76" i="10"/>
  <c r="C332" i="10"/>
  <c r="C55" i="10"/>
  <c r="C307" i="10"/>
  <c r="C150" i="10"/>
  <c r="C10" i="10"/>
  <c r="C265" i="10"/>
  <c r="C120" i="10"/>
  <c r="C376" i="10"/>
  <c r="C99" i="10"/>
  <c r="C359" i="10"/>
  <c r="C222" i="10"/>
  <c r="C117" i="10"/>
  <c r="C373" i="10"/>
  <c r="C244" i="10"/>
  <c r="C191" i="10"/>
  <c r="C62" i="10"/>
  <c r="C310" i="10"/>
  <c r="C161" i="10"/>
  <c r="C64" i="10"/>
  <c r="C320" i="10"/>
  <c r="C367" i="10"/>
  <c r="C214" i="10"/>
  <c r="C77" i="10"/>
  <c r="C333" i="10"/>
  <c r="C188" i="10"/>
  <c r="C273" i="10"/>
  <c r="C400" i="10"/>
  <c r="C123" i="10"/>
  <c r="C231" i="10"/>
  <c r="C70" i="10"/>
  <c r="C334" i="10"/>
  <c r="C185" i="10"/>
  <c r="C40" i="10"/>
  <c r="C296" i="10"/>
  <c r="C23" i="10"/>
  <c r="C275" i="10"/>
  <c r="C130" i="10"/>
  <c r="C37" i="10"/>
  <c r="C293" i="10"/>
  <c r="C164" i="10"/>
  <c r="C47" i="10"/>
  <c r="C371" i="10"/>
  <c r="C234" i="10"/>
  <c r="C81" i="10"/>
  <c r="C369" i="10"/>
  <c r="C240" i="10"/>
  <c r="C283" i="10"/>
  <c r="C138" i="10"/>
  <c r="C386" i="10"/>
  <c r="C253" i="10"/>
  <c r="C108" i="10"/>
  <c r="C364" i="10"/>
  <c r="C87" i="10"/>
  <c r="C335" i="10"/>
  <c r="C178" i="10"/>
  <c r="C41" i="10"/>
  <c r="C297" i="10"/>
  <c r="C152" i="10"/>
  <c r="C8" i="10"/>
  <c r="C131" i="10"/>
  <c r="C391" i="10"/>
  <c r="C254" i="10"/>
  <c r="C149" i="10"/>
  <c r="C17" i="10"/>
  <c r="C276" i="10"/>
  <c r="C223" i="10"/>
  <c r="C94" i="10"/>
  <c r="C342" i="10"/>
  <c r="C209" i="10"/>
  <c r="C96" i="10"/>
  <c r="C352" i="10"/>
  <c r="C399" i="10"/>
  <c r="C246" i="10"/>
  <c r="C109" i="10"/>
  <c r="C365" i="10"/>
  <c r="C220" i="10"/>
  <c r="C135" i="10"/>
  <c r="C379" i="10"/>
  <c r="C226" i="10"/>
  <c r="C89" i="10"/>
  <c r="C345" i="10"/>
  <c r="C200" i="10"/>
  <c r="C111" i="10"/>
  <c r="C179" i="10"/>
  <c r="C34" i="10"/>
  <c r="C330" i="10"/>
  <c r="C197" i="10"/>
  <c r="C68" i="10"/>
  <c r="C324" i="10"/>
  <c r="C271" i="10"/>
  <c r="C142" i="10"/>
  <c r="C390" i="10"/>
  <c r="C257" i="10"/>
  <c r="C144" i="10"/>
  <c r="C91" i="10"/>
  <c r="C42" i="10"/>
  <c r="C290" i="10"/>
  <c r="C157" i="10"/>
  <c r="C9" i="10"/>
  <c r="C268" i="10"/>
  <c r="C171" i="10"/>
  <c r="C247" i="10"/>
  <c r="C86" i="10"/>
  <c r="C350" i="10"/>
  <c r="C201" i="10"/>
  <c r="C56" i="10"/>
  <c r="C312" i="10"/>
  <c r="C39" i="10"/>
  <c r="C291" i="10"/>
  <c r="C146" i="10"/>
  <c r="C53" i="10"/>
  <c r="C309" i="10"/>
  <c r="C180" i="10"/>
  <c r="C95" i="10"/>
  <c r="C387" i="10"/>
  <c r="C250" i="10"/>
  <c r="C97" i="10"/>
  <c r="C385" i="10"/>
  <c r="C256" i="10"/>
  <c r="C311" i="10"/>
  <c r="C154" i="10"/>
  <c r="C14" i="10"/>
  <c r="C269" i="10"/>
  <c r="C124" i="10"/>
  <c r="C380" i="10"/>
  <c r="C314" i="10"/>
  <c r="C401" i="10"/>
  <c r="C167" i="10"/>
  <c r="C11" i="10"/>
  <c r="C258" i="10"/>
  <c r="C121" i="10"/>
  <c r="C377" i="10"/>
  <c r="C232" i="10"/>
  <c r="C59" i="10"/>
  <c r="C211" i="10"/>
  <c r="C66" i="10"/>
  <c r="C378" i="10"/>
  <c r="C229" i="10"/>
  <c r="C100" i="10"/>
  <c r="C356" i="10"/>
  <c r="C299" i="10"/>
  <c r="C174" i="10"/>
  <c r="C18" i="10"/>
  <c r="C305" i="10"/>
  <c r="C176" i="10"/>
  <c r="C187" i="10"/>
  <c r="C74" i="10"/>
  <c r="C322" i="10"/>
  <c r="C189" i="10"/>
  <c r="C44" i="10"/>
  <c r="C300" i="10"/>
  <c r="C27" i="10"/>
  <c r="C279" i="10"/>
  <c r="C118" i="10"/>
  <c r="C382" i="10"/>
  <c r="C233" i="10"/>
  <c r="C88" i="10"/>
  <c r="C344" i="10"/>
  <c r="C67" i="10"/>
  <c r="C315" i="10"/>
  <c r="C190" i="10"/>
  <c r="C85" i="10"/>
  <c r="C341" i="10"/>
  <c r="C212" i="10"/>
  <c r="C159" i="10"/>
  <c r="C20" i="10"/>
  <c r="C278" i="10"/>
  <c r="C129" i="10"/>
  <c r="C32" i="10"/>
  <c r="C288" i="10"/>
  <c r="C339" i="10"/>
  <c r="C182" i="10"/>
  <c r="C45" i="10"/>
  <c r="C301" i="10"/>
  <c r="C156" i="10"/>
  <c r="H8" i="10"/>
  <c r="C26" i="8"/>
  <c r="C127" i="8"/>
  <c r="C122" i="8"/>
  <c r="C84" i="8"/>
  <c r="C362" i="8"/>
  <c r="C188" i="8"/>
  <c r="C37" i="8"/>
  <c r="C51" i="8"/>
  <c r="C250" i="8"/>
  <c r="C279" i="8"/>
  <c r="C308" i="8"/>
  <c r="C394" i="8"/>
  <c r="C97" i="8"/>
  <c r="C403" i="8"/>
  <c r="C361" i="8"/>
  <c r="C254" i="8"/>
  <c r="C399" i="8"/>
  <c r="C158" i="8"/>
  <c r="C125" i="8"/>
  <c r="C402" i="8"/>
  <c r="C182" i="8"/>
  <c r="C236" i="8"/>
  <c r="C294" i="8"/>
  <c r="C194" i="8"/>
  <c r="C340" i="8"/>
  <c r="C42" i="8"/>
  <c r="C248" i="8"/>
  <c r="C196" i="8"/>
  <c r="C92" i="8"/>
  <c r="C81" i="8"/>
  <c r="C159" i="8"/>
  <c r="C21" i="8"/>
  <c r="C353" i="8"/>
  <c r="C87" i="8"/>
  <c r="C232" i="8"/>
  <c r="C282" i="8"/>
  <c r="C278" i="8"/>
  <c r="C307" i="8"/>
  <c r="C296" i="8"/>
  <c r="C115" i="8"/>
  <c r="C321" i="8"/>
  <c r="C89" i="8"/>
  <c r="C205" i="8"/>
  <c r="C227" i="8"/>
  <c r="C407" i="8"/>
  <c r="C337" i="8"/>
  <c r="C197" i="8"/>
  <c r="C359" i="8"/>
  <c r="C160" i="8"/>
  <c r="C240" i="8"/>
  <c r="C73" i="8"/>
  <c r="C14" i="8"/>
  <c r="C178" i="8"/>
  <c r="C281" i="8"/>
  <c r="C167" i="8"/>
  <c r="C44" i="8"/>
  <c r="C143" i="8"/>
  <c r="C264" i="8"/>
  <c r="C109" i="8"/>
  <c r="C91" i="8"/>
  <c r="C239" i="8"/>
  <c r="C241" i="8"/>
  <c r="C211" i="8"/>
  <c r="C408" i="8"/>
  <c r="C67" i="8"/>
  <c r="C204" i="8"/>
  <c r="C271" i="8"/>
  <c r="C221" i="8"/>
  <c r="C59" i="8"/>
  <c r="C229" i="8"/>
  <c r="C325" i="8"/>
  <c r="C375" i="8"/>
  <c r="C71" i="8"/>
  <c r="C20" i="8"/>
  <c r="C156" i="8"/>
  <c r="C370" i="8"/>
  <c r="C238" i="8"/>
  <c r="C134" i="8"/>
  <c r="C128" i="8"/>
  <c r="C176" i="8"/>
  <c r="C41" i="8"/>
  <c r="C388" i="8"/>
  <c r="C146" i="8"/>
  <c r="C249" i="8"/>
  <c r="C138" i="8"/>
  <c r="C52" i="8"/>
  <c r="C372" i="8"/>
  <c r="C270" i="8"/>
  <c r="C255" i="8"/>
  <c r="C214" i="8"/>
  <c r="C96" i="8"/>
  <c r="C83" i="8"/>
  <c r="C364" i="8"/>
  <c r="C107" i="8"/>
  <c r="C365" i="8"/>
  <c r="C293" i="8"/>
  <c r="C259" i="8"/>
  <c r="C200" i="8"/>
  <c r="C300" i="8"/>
  <c r="C57" i="8"/>
  <c r="C253" i="8"/>
  <c r="C213" i="8"/>
  <c r="C135" i="8"/>
  <c r="C104" i="8"/>
  <c r="C80" i="8"/>
  <c r="C345" i="8"/>
  <c r="C186" i="8"/>
  <c r="C269" i="8"/>
  <c r="C244" i="8"/>
  <c r="C117" i="8"/>
  <c r="C86" i="8"/>
  <c r="C251" i="8"/>
  <c r="C318" i="8"/>
  <c r="C401" i="8"/>
  <c r="C11" i="8"/>
  <c r="C341" i="8"/>
  <c r="C310" i="8"/>
  <c r="C23" i="8"/>
  <c r="C100" i="8"/>
  <c r="C285" i="8"/>
  <c r="C312" i="8"/>
  <c r="C149" i="8"/>
  <c r="C118" i="8"/>
  <c r="C315" i="8"/>
  <c r="C334" i="8"/>
  <c r="C40" i="8"/>
  <c r="C139" i="8"/>
  <c r="C373" i="8"/>
  <c r="C16" i="8"/>
  <c r="C164" i="8"/>
  <c r="C61" i="8"/>
  <c r="C320" i="8"/>
  <c r="C304" i="8"/>
  <c r="C129" i="8"/>
  <c r="C327" i="8"/>
  <c r="C68" i="8"/>
  <c r="C392" i="8"/>
  <c r="C90" i="8"/>
  <c r="C173" i="8"/>
  <c r="C322" i="8"/>
  <c r="C390" i="8"/>
  <c r="C19" i="8"/>
  <c r="C140" i="8"/>
  <c r="C324" i="8"/>
  <c r="C49" i="8"/>
  <c r="C344" i="8"/>
  <c r="C15" i="8"/>
  <c r="C185" i="8"/>
  <c r="C171" i="8"/>
  <c r="C298" i="8"/>
  <c r="C381" i="8"/>
  <c r="C311" i="8"/>
  <c r="C112" i="8"/>
  <c r="C28" i="8"/>
  <c r="C339" i="8"/>
  <c r="C172" i="8"/>
  <c r="C356" i="8"/>
  <c r="C65" i="8"/>
  <c r="C114" i="8"/>
  <c r="C220" i="8"/>
  <c r="C152" i="8"/>
  <c r="C235" i="8"/>
  <c r="C314" i="8"/>
  <c r="C380" i="8"/>
  <c r="C333" i="8"/>
  <c r="C77" i="8"/>
  <c r="C191" i="8"/>
  <c r="C130" i="8"/>
  <c r="C245" i="8"/>
  <c r="C103" i="8"/>
  <c r="C198" i="8"/>
  <c r="C297" i="8"/>
  <c r="C263" i="8"/>
  <c r="C111" i="8"/>
  <c r="C382" i="8"/>
  <c r="C126" i="8"/>
  <c r="C136" i="8"/>
  <c r="C209" i="8"/>
  <c r="C295" i="8"/>
  <c r="C386" i="8"/>
  <c r="C144" i="8"/>
  <c r="C387" i="8"/>
  <c r="C60" i="8"/>
  <c r="C216" i="8"/>
  <c r="J19" i="8"/>
  <c r="C43" i="8"/>
  <c r="C228" i="8"/>
  <c r="C266" i="8"/>
  <c r="C10" i="8"/>
  <c r="C349" i="8"/>
  <c r="C93" i="8"/>
  <c r="C319" i="8"/>
  <c r="C162" i="8"/>
  <c r="C261" i="8"/>
  <c r="C343" i="8"/>
  <c r="C230" i="8"/>
  <c r="C329" i="8"/>
  <c r="C391" i="8"/>
  <c r="C175" i="8"/>
  <c r="C398" i="8"/>
  <c r="C142" i="8"/>
  <c r="C168" i="8"/>
  <c r="C225" i="8"/>
  <c r="C323" i="8"/>
  <c r="C24" i="8"/>
  <c r="C208" i="8"/>
  <c r="C371" i="8"/>
  <c r="C124" i="8"/>
  <c r="C276" i="8"/>
  <c r="C25" i="8"/>
  <c r="C31" i="8"/>
  <c r="C106" i="8"/>
  <c r="C189" i="8"/>
  <c r="C226" i="8"/>
  <c r="C219" i="8"/>
  <c r="C393" i="8"/>
  <c r="C303" i="8"/>
  <c r="C174" i="8"/>
  <c r="C257" i="8"/>
  <c r="C148" i="8"/>
  <c r="C165" i="8"/>
  <c r="C217" i="8"/>
  <c r="C328" i="8"/>
  <c r="C195" i="8"/>
  <c r="C223" i="8"/>
  <c r="C12" i="8"/>
  <c r="C154" i="8"/>
  <c r="C192" i="8"/>
  <c r="C237" i="8"/>
  <c r="C163" i="8"/>
  <c r="C116" i="8"/>
  <c r="C268" i="8"/>
  <c r="C53" i="8"/>
  <c r="C256" i="8"/>
  <c r="C404" i="8"/>
  <c r="C105" i="8"/>
  <c r="C123" i="8"/>
  <c r="C272" i="8"/>
  <c r="C286" i="8"/>
  <c r="C30" i="8"/>
  <c r="C369" i="8"/>
  <c r="C113" i="8"/>
  <c r="C383" i="8"/>
  <c r="C210" i="8"/>
  <c r="C277" i="8"/>
  <c r="C215" i="8"/>
  <c r="C246" i="8"/>
  <c r="C313" i="8"/>
  <c r="C287" i="8"/>
  <c r="C170" i="8"/>
  <c r="C180" i="8"/>
  <c r="C166" i="8"/>
  <c r="C366" i="8"/>
  <c r="C395" i="8"/>
  <c r="C262" i="8"/>
  <c r="C95" i="8"/>
  <c r="C252" i="8"/>
  <c r="C13" i="8"/>
  <c r="C18" i="8"/>
  <c r="C384" i="8"/>
  <c r="C169" i="8"/>
  <c r="C336" i="8"/>
  <c r="C62" i="8"/>
  <c r="C145" i="8"/>
  <c r="C258" i="8"/>
  <c r="C155" i="8"/>
  <c r="C377" i="8"/>
  <c r="C35" i="8"/>
  <c r="C202" i="8"/>
  <c r="C284" i="8"/>
  <c r="C29" i="8"/>
  <c r="C34" i="8"/>
  <c r="C79" i="8"/>
  <c r="C201" i="8"/>
  <c r="C368" i="8"/>
  <c r="C78" i="8"/>
  <c r="C161" i="8"/>
  <c r="C290" i="8"/>
  <c r="C283" i="8"/>
  <c r="C342" i="8"/>
  <c r="C275" i="8"/>
  <c r="C348" i="8"/>
  <c r="C332" i="8"/>
  <c r="C137" i="8"/>
  <c r="C46" i="8"/>
  <c r="C242" i="8"/>
  <c r="C231" i="8"/>
  <c r="C363" i="8"/>
  <c r="C346" i="8"/>
  <c r="C64" i="8"/>
  <c r="C331" i="8"/>
  <c r="C48" i="8"/>
  <c r="C131" i="8"/>
  <c r="C184" i="8"/>
  <c r="C151" i="8"/>
  <c r="C222" i="8"/>
  <c r="C305" i="8"/>
  <c r="C82" i="8"/>
  <c r="C133" i="8"/>
  <c r="C102" i="8"/>
  <c r="C291" i="8"/>
  <c r="C36" i="8"/>
  <c r="C224" i="8"/>
  <c r="C147" i="8"/>
  <c r="C98" i="8"/>
  <c r="C335" i="8"/>
  <c r="C265" i="8"/>
  <c r="C47" i="8"/>
  <c r="C110" i="8"/>
  <c r="C193" i="8"/>
  <c r="C354" i="8"/>
  <c r="C27" i="8"/>
  <c r="C22" i="8"/>
  <c r="C179" i="8"/>
  <c r="C378" i="8"/>
  <c r="C58" i="8"/>
  <c r="C397" i="8"/>
  <c r="C141" i="8"/>
  <c r="C75" i="8"/>
  <c r="C274" i="8"/>
  <c r="C357" i="8"/>
  <c r="C347" i="8"/>
  <c r="C326" i="8"/>
  <c r="C56" i="8"/>
  <c r="C243" i="8"/>
  <c r="C367" i="8"/>
  <c r="C76" i="8"/>
  <c r="C190" i="8"/>
  <c r="C260" i="8"/>
  <c r="C273" i="8"/>
  <c r="C17" i="8"/>
  <c r="C212" i="8"/>
  <c r="C396" i="8"/>
  <c r="C69" i="8"/>
  <c r="C288" i="8"/>
  <c r="C54" i="8"/>
  <c r="C121" i="8"/>
  <c r="C299" i="8"/>
  <c r="C360" i="8"/>
  <c r="C330" i="8"/>
  <c r="C74" i="8"/>
  <c r="C32" i="8"/>
  <c r="C157" i="8"/>
  <c r="C203" i="8"/>
  <c r="C306" i="8"/>
  <c r="C389" i="8"/>
  <c r="C199" i="8"/>
  <c r="C358" i="8"/>
  <c r="C120" i="8"/>
  <c r="C99" i="8"/>
  <c r="C55" i="8"/>
  <c r="C108" i="8"/>
  <c r="C206" i="8"/>
  <c r="C292" i="8"/>
  <c r="C289" i="8"/>
  <c r="C33" i="8"/>
  <c r="C280" i="8"/>
  <c r="C50" i="8"/>
  <c r="C101" i="8"/>
  <c r="C352" i="8"/>
  <c r="C70" i="8"/>
  <c r="C153" i="8"/>
  <c r="C247" i="8"/>
  <c r="C234" i="8"/>
  <c r="C317" i="8"/>
  <c r="C63" i="8"/>
  <c r="C85" i="8"/>
  <c r="C38" i="8"/>
  <c r="C187" i="8"/>
  <c r="C302" i="8"/>
  <c r="C385" i="8"/>
  <c r="C183" i="8"/>
  <c r="C309" i="8"/>
  <c r="C406" i="8"/>
  <c r="C351" i="8"/>
  <c r="C355" i="8"/>
  <c r="C119" i="8"/>
  <c r="C132" i="8"/>
  <c r="C218" i="8"/>
  <c r="C316" i="8"/>
  <c r="C301" i="8"/>
  <c r="C45" i="8"/>
  <c r="C376" i="8"/>
  <c r="C66" i="8"/>
  <c r="C181" i="8"/>
  <c r="C207" i="8"/>
  <c r="C150" i="8"/>
  <c r="C233" i="8"/>
  <c r="C379" i="8"/>
  <c r="C400" i="8"/>
  <c r="C350" i="8"/>
  <c r="C94" i="8"/>
  <c r="C72" i="8"/>
  <c r="C177" i="8"/>
  <c r="C267" i="8"/>
  <c r="C338" i="8"/>
  <c r="C405" i="8"/>
  <c r="C39" i="8"/>
  <c r="C374" i="8"/>
  <c r="I9" i="8"/>
  <c r="M25" i="1" s="1"/>
  <c r="G9" i="8"/>
  <c r="M23" i="1" s="1"/>
  <c r="C231" i="4"/>
  <c r="C247" i="4"/>
  <c r="C259" i="4"/>
  <c r="C267" i="4"/>
  <c r="C275" i="4"/>
  <c r="C283" i="4"/>
  <c r="C291" i="4"/>
  <c r="C299" i="4"/>
  <c r="C307" i="4"/>
  <c r="C315" i="4"/>
  <c r="C323" i="4"/>
  <c r="C331" i="4"/>
  <c r="C339" i="4"/>
  <c r="C347" i="4"/>
  <c r="C355" i="4"/>
  <c r="C363" i="4"/>
  <c r="C371" i="4"/>
  <c r="C379" i="4"/>
  <c r="C387" i="4"/>
  <c r="C395" i="4"/>
  <c r="C403" i="4"/>
  <c r="C10" i="4"/>
  <c r="C22" i="4"/>
  <c r="C30" i="4"/>
  <c r="C38" i="4"/>
  <c r="C46" i="4"/>
  <c r="C54" i="4"/>
  <c r="C62" i="4"/>
  <c r="C70" i="4"/>
  <c r="C78" i="4"/>
  <c r="C86" i="4"/>
  <c r="C94" i="4"/>
  <c r="C102" i="4"/>
  <c r="C110" i="4"/>
  <c r="C118" i="4"/>
  <c r="C126" i="4"/>
  <c r="C134" i="4"/>
  <c r="C142" i="4"/>
  <c r="C150" i="4"/>
  <c r="C158" i="4"/>
  <c r="C166" i="4"/>
  <c r="C174" i="4"/>
  <c r="C182" i="4"/>
  <c r="C190" i="4"/>
  <c r="C198" i="4"/>
  <c r="C206" i="4"/>
  <c r="C214" i="4"/>
  <c r="C222" i="4"/>
  <c r="C230" i="4"/>
  <c r="C238" i="4"/>
  <c r="C246" i="4"/>
  <c r="C254" i="4"/>
  <c r="C262" i="4"/>
  <c r="C270" i="4"/>
  <c r="C278" i="4"/>
  <c r="C286" i="4"/>
  <c r="C294" i="4"/>
  <c r="C302" i="4"/>
  <c r="C310" i="4"/>
  <c r="C318" i="4"/>
  <c r="C326" i="4"/>
  <c r="C334" i="4"/>
  <c r="C342" i="4"/>
  <c r="C350" i="4"/>
  <c r="C358" i="4"/>
  <c r="C366" i="4"/>
  <c r="C374" i="4"/>
  <c r="C382" i="4"/>
  <c r="C390" i="4"/>
  <c r="C398" i="4"/>
  <c r="C406" i="4"/>
  <c r="C207" i="4"/>
  <c r="C211" i="4"/>
  <c r="C215" i="4"/>
  <c r="C219" i="4"/>
  <c r="C223" i="4"/>
  <c r="C227" i="4"/>
  <c r="C235" i="4"/>
  <c r="C239" i="4"/>
  <c r="C243" i="4"/>
  <c r="C251" i="4"/>
  <c r="C255" i="4"/>
  <c r="C263" i="4"/>
  <c r="C271" i="4"/>
  <c r="C279" i="4"/>
  <c r="C287" i="4"/>
  <c r="C295" i="4"/>
  <c r="C303" i="4"/>
  <c r="C311" i="4"/>
  <c r="C319" i="4"/>
  <c r="C327" i="4"/>
  <c r="C335" i="4"/>
  <c r="C343" i="4"/>
  <c r="C351" i="4"/>
  <c r="C359" i="4"/>
  <c r="C367" i="4"/>
  <c r="C375" i="4"/>
  <c r="C383" i="4"/>
  <c r="C391" i="4"/>
  <c r="C399" i="4"/>
  <c r="C407" i="4"/>
  <c r="C14" i="4"/>
  <c r="C18" i="4"/>
  <c r="C26" i="4"/>
  <c r="C34" i="4"/>
  <c r="C42" i="4"/>
  <c r="C50" i="4"/>
  <c r="C58" i="4"/>
  <c r="C66" i="4"/>
  <c r="C74" i="4"/>
  <c r="C82" i="4"/>
  <c r="C90" i="4"/>
  <c r="C98" i="4"/>
  <c r="C106" i="4"/>
  <c r="C114" i="4"/>
  <c r="C122" i="4"/>
  <c r="C130" i="4"/>
  <c r="C138" i="4"/>
  <c r="C146" i="4"/>
  <c r="C154" i="4"/>
  <c r="C162" i="4"/>
  <c r="C170" i="4"/>
  <c r="C178" i="4"/>
  <c r="C186" i="4"/>
  <c r="C194" i="4"/>
  <c r="C202" i="4"/>
  <c r="C210" i="4"/>
  <c r="C218" i="4"/>
  <c r="C226" i="4"/>
  <c r="C234" i="4"/>
  <c r="C242" i="4"/>
  <c r="C250" i="4"/>
  <c r="C258" i="4"/>
  <c r="C266" i="4"/>
  <c r="C274" i="4"/>
  <c r="C282" i="4"/>
  <c r="C290" i="4"/>
  <c r="C298" i="4"/>
  <c r="C306" i="4"/>
  <c r="C314" i="4"/>
  <c r="C322" i="4"/>
  <c r="C330" i="4"/>
  <c r="C338" i="4"/>
  <c r="C346" i="4"/>
  <c r="C354" i="4"/>
  <c r="C362" i="4"/>
  <c r="C370" i="4"/>
  <c r="C378" i="4"/>
  <c r="C386" i="4"/>
  <c r="C394" i="4"/>
  <c r="C402" i="4"/>
  <c r="C195" i="4"/>
  <c r="C179" i="4"/>
  <c r="C163" i="4"/>
  <c r="C147" i="4"/>
  <c r="C131" i="4"/>
  <c r="C115" i="4"/>
  <c r="C99" i="4"/>
  <c r="C83" i="4"/>
  <c r="C67" i="4"/>
  <c r="C51" i="4"/>
  <c r="C35" i="4"/>
  <c r="C19" i="4"/>
  <c r="C404" i="4"/>
  <c r="C388" i="4"/>
  <c r="C372" i="4"/>
  <c r="C356" i="4"/>
  <c r="C340" i="4"/>
  <c r="C324" i="4"/>
  <c r="C308" i="4"/>
  <c r="C292" i="4"/>
  <c r="C276" i="4"/>
  <c r="C260" i="4"/>
  <c r="C244" i="4"/>
  <c r="C228" i="4"/>
  <c r="C212" i="4"/>
  <c r="C196" i="4"/>
  <c r="C180" i="4"/>
  <c r="C164" i="4"/>
  <c r="C148" i="4"/>
  <c r="C132" i="4"/>
  <c r="C116" i="4"/>
  <c r="C100" i="4"/>
  <c r="C84" i="4"/>
  <c r="C68" i="4"/>
  <c r="C52" i="4"/>
  <c r="C36" i="4"/>
  <c r="C20" i="4"/>
  <c r="C401" i="4"/>
  <c r="C385" i="4"/>
  <c r="C369" i="4"/>
  <c r="C353" i="4"/>
  <c r="C337" i="4"/>
  <c r="C321" i="4"/>
  <c r="C305" i="4"/>
  <c r="C289" i="4"/>
  <c r="C273" i="4"/>
  <c r="C257" i="4"/>
  <c r="C241" i="4"/>
  <c r="C225" i="4"/>
  <c r="C209" i="4"/>
  <c r="C193" i="4"/>
  <c r="C177" i="4"/>
  <c r="C161" i="4"/>
  <c r="C145" i="4"/>
  <c r="C129" i="4"/>
  <c r="C113" i="4"/>
  <c r="C97" i="4"/>
  <c r="C81" i="4"/>
  <c r="C65" i="4"/>
  <c r="C49" i="4"/>
  <c r="C33" i="4"/>
  <c r="C17" i="4"/>
  <c r="C199" i="4"/>
  <c r="C183" i="4"/>
  <c r="C167" i="4"/>
  <c r="C151" i="4"/>
  <c r="C135" i="4"/>
  <c r="C119" i="4"/>
  <c r="C103" i="4"/>
  <c r="C87" i="4"/>
  <c r="C71" i="4"/>
  <c r="C55" i="4"/>
  <c r="C39" i="4"/>
  <c r="C23" i="4"/>
  <c r="C408" i="4"/>
  <c r="C392" i="4"/>
  <c r="C376" i="4"/>
  <c r="C360" i="4"/>
  <c r="C344" i="4"/>
  <c r="C328" i="4"/>
  <c r="C312" i="4"/>
  <c r="C296" i="4"/>
  <c r="C280" i="4"/>
  <c r="C264" i="4"/>
  <c r="C248" i="4"/>
  <c r="C232" i="4"/>
  <c r="C216" i="4"/>
  <c r="C200" i="4"/>
  <c r="C184" i="4"/>
  <c r="C168" i="4"/>
  <c r="C152" i="4"/>
  <c r="C136" i="4"/>
  <c r="C120" i="4"/>
  <c r="C104" i="4"/>
  <c r="C88" i="4"/>
  <c r="C72" i="4"/>
  <c r="C56" i="4"/>
  <c r="C40" i="4"/>
  <c r="C24" i="4"/>
  <c r="C405" i="4"/>
  <c r="C389" i="4"/>
  <c r="C373" i="4"/>
  <c r="C357" i="4"/>
  <c r="C341" i="4"/>
  <c r="C325" i="4"/>
  <c r="C309" i="4"/>
  <c r="C293" i="4"/>
  <c r="C277" i="4"/>
  <c r="C261" i="4"/>
  <c r="C245" i="4"/>
  <c r="C229" i="4"/>
  <c r="C213" i="4"/>
  <c r="C197" i="4"/>
  <c r="C181" i="4"/>
  <c r="C165" i="4"/>
  <c r="C149" i="4"/>
  <c r="C133" i="4"/>
  <c r="C117" i="4"/>
  <c r="C101" i="4"/>
  <c r="C85" i="4"/>
  <c r="C69" i="4"/>
  <c r="C53" i="4"/>
  <c r="C37" i="4"/>
  <c r="C21" i="4"/>
  <c r="C203" i="4"/>
  <c r="C187" i="4"/>
  <c r="C171" i="4"/>
  <c r="C155" i="4"/>
  <c r="C139" i="4"/>
  <c r="C123" i="4"/>
  <c r="C107" i="4"/>
  <c r="C91" i="4"/>
  <c r="C75" i="4"/>
  <c r="C59" i="4"/>
  <c r="C43" i="4"/>
  <c r="C27" i="4"/>
  <c r="C11" i="4"/>
  <c r="C396" i="4"/>
  <c r="C380" i="4"/>
  <c r="C364" i="4"/>
  <c r="C348" i="4"/>
  <c r="C332" i="4"/>
  <c r="C316" i="4"/>
  <c r="C300" i="4"/>
  <c r="C284" i="4"/>
  <c r="C268" i="4"/>
  <c r="C252" i="4"/>
  <c r="C236" i="4"/>
  <c r="C220" i="4"/>
  <c r="C204" i="4"/>
  <c r="C188" i="4"/>
  <c r="C172" i="4"/>
  <c r="C156" i="4"/>
  <c r="C140" i="4"/>
  <c r="C124" i="4"/>
  <c r="C108" i="4"/>
  <c r="C92" i="4"/>
  <c r="C76" i="4"/>
  <c r="C60" i="4"/>
  <c r="C44" i="4"/>
  <c r="C28" i="4"/>
  <c r="C12" i="4"/>
  <c r="C393" i="4"/>
  <c r="C377" i="4"/>
  <c r="C361" i="4"/>
  <c r="C345" i="4"/>
  <c r="C329" i="4"/>
  <c r="C313" i="4"/>
  <c r="C297" i="4"/>
  <c r="C281" i="4"/>
  <c r="C265" i="4"/>
  <c r="C249" i="4"/>
  <c r="C233" i="4"/>
  <c r="C217" i="4"/>
  <c r="C201" i="4"/>
  <c r="C185" i="4"/>
  <c r="C169" i="4"/>
  <c r="C153" i="4"/>
  <c r="C137" i="4"/>
  <c r="C121" i="4"/>
  <c r="C105" i="4"/>
  <c r="C89" i="4"/>
  <c r="C73" i="4"/>
  <c r="C57" i="4"/>
  <c r="C41" i="4"/>
  <c r="C25" i="4"/>
  <c r="C191" i="4"/>
  <c r="C175" i="4"/>
  <c r="C159" i="4"/>
  <c r="C143" i="4"/>
  <c r="C127" i="4"/>
  <c r="C111" i="4"/>
  <c r="C95" i="4"/>
  <c r="C79" i="4"/>
  <c r="C63" i="4"/>
  <c r="C47" i="4"/>
  <c r="C31" i="4"/>
  <c r="C15" i="4"/>
  <c r="C400" i="4"/>
  <c r="C384" i="4"/>
  <c r="C368" i="4"/>
  <c r="C352" i="4"/>
  <c r="C336" i="4"/>
  <c r="C320" i="4"/>
  <c r="C304" i="4"/>
  <c r="C288" i="4"/>
  <c r="C272" i="4"/>
  <c r="C256" i="4"/>
  <c r="C240" i="4"/>
  <c r="C224" i="4"/>
  <c r="C208" i="4"/>
  <c r="C192" i="4"/>
  <c r="C176" i="4"/>
  <c r="C160" i="4"/>
  <c r="C144" i="4"/>
  <c r="C128" i="4"/>
  <c r="C112" i="4"/>
  <c r="C96" i="4"/>
  <c r="C80" i="4"/>
  <c r="C64" i="4"/>
  <c r="C48" i="4"/>
  <c r="C32" i="4"/>
  <c r="C16" i="4"/>
  <c r="C397" i="4"/>
  <c r="C381" i="4"/>
  <c r="C365" i="4"/>
  <c r="C349" i="4"/>
  <c r="C333" i="4"/>
  <c r="C317" i="4"/>
  <c r="C301" i="4"/>
  <c r="C285" i="4"/>
  <c r="C269" i="4"/>
  <c r="C253" i="4"/>
  <c r="C237" i="4"/>
  <c r="C221" i="4"/>
  <c r="C205" i="4"/>
  <c r="C189" i="4"/>
  <c r="C173" i="4"/>
  <c r="C157" i="4"/>
  <c r="C141" i="4"/>
  <c r="C125" i="4"/>
  <c r="C109" i="4"/>
  <c r="C93" i="4"/>
  <c r="C77" i="4"/>
  <c r="C61" i="4"/>
  <c r="C45" i="4"/>
  <c r="C29" i="4"/>
  <c r="C13" i="4"/>
  <c r="C9" i="4"/>
  <c r="J19" i="4" s="1"/>
  <c r="I9" i="4"/>
  <c r="H9" i="4" s="1"/>
  <c r="G9" i="4"/>
  <c r="I18" i="6"/>
  <c r="G18" i="6"/>
  <c r="H18" i="6"/>
  <c r="H19" i="4"/>
  <c r="G19" i="4"/>
  <c r="I19" i="4"/>
  <c r="D38" i="1"/>
  <c r="B38" i="1"/>
  <c r="D37" i="1"/>
  <c r="B37" i="1"/>
  <c r="D36" i="1"/>
  <c r="B36" i="1"/>
  <c r="C3" i="1"/>
  <c r="I21" i="10" l="1"/>
  <c r="I20" i="10" s="1"/>
  <c r="K38" i="1"/>
  <c r="D11" i="9" s="1"/>
  <c r="H21" i="10"/>
  <c r="H20" i="10" s="1"/>
  <c r="K37" i="1"/>
  <c r="C11" i="9" s="1"/>
  <c r="G21" i="10"/>
  <c r="G20" i="10" s="1"/>
  <c r="K36" i="1"/>
  <c r="K20" i="1"/>
  <c r="H9" i="8"/>
  <c r="M24" i="1" s="1"/>
  <c r="C9" i="9" s="1"/>
  <c r="I22" i="8"/>
  <c r="I21" i="8" s="1"/>
  <c r="D9" i="9"/>
  <c r="G22" i="8"/>
  <c r="G21" i="8" s="1"/>
  <c r="B9" i="9"/>
  <c r="K24" i="1"/>
  <c r="K25" i="1"/>
  <c r="D8" i="9" s="1"/>
  <c r="K23" i="1"/>
  <c r="B8" i="9" s="1"/>
  <c r="G22" i="4"/>
  <c r="H22" i="4"/>
  <c r="I22" i="4"/>
  <c r="I21" i="4" s="1"/>
  <c r="B11" i="9" l="1"/>
  <c r="E11" i="9" s="1"/>
  <c r="E39" i="1" s="1"/>
  <c r="H22" i="8"/>
  <c r="H21" i="8" s="1"/>
  <c r="E9" i="9"/>
  <c r="F27" i="1" s="1"/>
  <c r="C8" i="9"/>
  <c r="D10" i="7"/>
  <c r="C10" i="7"/>
  <c r="B10" i="7"/>
  <c r="H21" i="4"/>
  <c r="G21" i="4" s="1"/>
  <c r="B19" i="2"/>
  <c r="C4" i="1"/>
  <c r="K29" i="1" s="1"/>
  <c r="C3" i="6"/>
  <c r="B8" i="6" s="1"/>
  <c r="K30" i="1" l="1"/>
  <c r="E8" i="9"/>
  <c r="F26" i="1" s="1"/>
  <c r="B12" i="6"/>
  <c r="C12" i="6" s="1"/>
  <c r="B16" i="6"/>
  <c r="C16" i="6" s="1"/>
  <c r="B20" i="6"/>
  <c r="C20" i="6" s="1"/>
  <c r="B24" i="6"/>
  <c r="C24" i="6" s="1"/>
  <c r="B28" i="6"/>
  <c r="C28" i="6" s="1"/>
  <c r="B32" i="6"/>
  <c r="C32" i="6" s="1"/>
  <c r="B36" i="6"/>
  <c r="C36" i="6" s="1"/>
  <c r="B40" i="6"/>
  <c r="C40" i="6" s="1"/>
  <c r="B44" i="6"/>
  <c r="C44" i="6" s="1"/>
  <c r="B48" i="6"/>
  <c r="C48" i="6" s="1"/>
  <c r="B52" i="6"/>
  <c r="C52" i="6" s="1"/>
  <c r="B56" i="6"/>
  <c r="C56" i="6" s="1"/>
  <c r="B60" i="6"/>
  <c r="C60" i="6" s="1"/>
  <c r="B64" i="6"/>
  <c r="C64" i="6" s="1"/>
  <c r="B68" i="6"/>
  <c r="C68" i="6" s="1"/>
  <c r="B72" i="6"/>
  <c r="C72" i="6" s="1"/>
  <c r="B76" i="6"/>
  <c r="C76" i="6" s="1"/>
  <c r="B80" i="6"/>
  <c r="C80" i="6" s="1"/>
  <c r="B84" i="6"/>
  <c r="C84" i="6" s="1"/>
  <c r="B88" i="6"/>
  <c r="C88" i="6" s="1"/>
  <c r="B92" i="6"/>
  <c r="C92" i="6" s="1"/>
  <c r="B96" i="6"/>
  <c r="C96" i="6" s="1"/>
  <c r="B100" i="6"/>
  <c r="C100" i="6" s="1"/>
  <c r="B104" i="6"/>
  <c r="C104" i="6" s="1"/>
  <c r="B108" i="6"/>
  <c r="C108" i="6" s="1"/>
  <c r="B112" i="6"/>
  <c r="C112" i="6" s="1"/>
  <c r="B116" i="6"/>
  <c r="C116" i="6" s="1"/>
  <c r="B120" i="6"/>
  <c r="C120" i="6" s="1"/>
  <c r="B124" i="6"/>
  <c r="C124" i="6" s="1"/>
  <c r="B128" i="6"/>
  <c r="C128" i="6" s="1"/>
  <c r="B132" i="6"/>
  <c r="C132" i="6" s="1"/>
  <c r="B136" i="6"/>
  <c r="C136" i="6" s="1"/>
  <c r="B140" i="6"/>
  <c r="C140" i="6" s="1"/>
  <c r="B144" i="6"/>
  <c r="C144" i="6" s="1"/>
  <c r="B148" i="6"/>
  <c r="C148" i="6" s="1"/>
  <c r="B152" i="6"/>
  <c r="C152" i="6" s="1"/>
  <c r="B156" i="6"/>
  <c r="C156" i="6" s="1"/>
  <c r="B160" i="6"/>
  <c r="C160" i="6" s="1"/>
  <c r="B164" i="6"/>
  <c r="C164" i="6" s="1"/>
  <c r="B168" i="6"/>
  <c r="C168" i="6" s="1"/>
  <c r="B172" i="6"/>
  <c r="C172" i="6" s="1"/>
  <c r="B176" i="6"/>
  <c r="C176" i="6" s="1"/>
  <c r="B180" i="6"/>
  <c r="C180" i="6" s="1"/>
  <c r="B184" i="6"/>
  <c r="C184" i="6" s="1"/>
  <c r="B188" i="6"/>
  <c r="C188" i="6" s="1"/>
  <c r="B192" i="6"/>
  <c r="C192" i="6" s="1"/>
  <c r="B196" i="6"/>
  <c r="C196" i="6" s="1"/>
  <c r="B200" i="6"/>
  <c r="C200" i="6" s="1"/>
  <c r="B204" i="6"/>
  <c r="C204" i="6" s="1"/>
  <c r="B208" i="6"/>
  <c r="C208" i="6" s="1"/>
  <c r="B212" i="6"/>
  <c r="C212" i="6" s="1"/>
  <c r="B216" i="6"/>
  <c r="C216" i="6" s="1"/>
  <c r="B220" i="6"/>
  <c r="C220" i="6" s="1"/>
  <c r="B224" i="6"/>
  <c r="C224" i="6" s="1"/>
  <c r="B228" i="6"/>
  <c r="C228" i="6" s="1"/>
  <c r="B232" i="6"/>
  <c r="C232" i="6" s="1"/>
  <c r="B236" i="6"/>
  <c r="C236" i="6" s="1"/>
  <c r="B240" i="6"/>
  <c r="C240" i="6" s="1"/>
  <c r="B244" i="6"/>
  <c r="C244" i="6" s="1"/>
  <c r="B248" i="6"/>
  <c r="C248" i="6" s="1"/>
  <c r="B252" i="6"/>
  <c r="C252" i="6" s="1"/>
  <c r="B256" i="6"/>
  <c r="C256" i="6" s="1"/>
  <c r="B260" i="6"/>
  <c r="C260" i="6" s="1"/>
  <c r="B264" i="6"/>
  <c r="C264" i="6" s="1"/>
  <c r="B268" i="6"/>
  <c r="C268" i="6" s="1"/>
  <c r="B272" i="6"/>
  <c r="C272" i="6" s="1"/>
  <c r="B276" i="6"/>
  <c r="C276" i="6" s="1"/>
  <c r="B280" i="6"/>
  <c r="C280" i="6" s="1"/>
  <c r="B284" i="6"/>
  <c r="C284" i="6" s="1"/>
  <c r="B288" i="6"/>
  <c r="C288" i="6" s="1"/>
  <c r="B292" i="6"/>
  <c r="C292" i="6" s="1"/>
  <c r="B296" i="6"/>
  <c r="C296" i="6" s="1"/>
  <c r="B300" i="6"/>
  <c r="C300" i="6" s="1"/>
  <c r="B304" i="6"/>
  <c r="C304" i="6" s="1"/>
  <c r="B308" i="6"/>
  <c r="C308" i="6" s="1"/>
  <c r="B312" i="6"/>
  <c r="C312" i="6" s="1"/>
  <c r="B316" i="6"/>
  <c r="C316" i="6" s="1"/>
  <c r="B320" i="6"/>
  <c r="C320" i="6" s="1"/>
  <c r="B324" i="6"/>
  <c r="C324" i="6" s="1"/>
  <c r="B328" i="6"/>
  <c r="C328" i="6" s="1"/>
  <c r="B332" i="6"/>
  <c r="C332" i="6" s="1"/>
  <c r="B336" i="6"/>
  <c r="C336" i="6" s="1"/>
  <c r="B340" i="6"/>
  <c r="C340" i="6" s="1"/>
  <c r="B344" i="6"/>
  <c r="C344" i="6" s="1"/>
  <c r="B348" i="6"/>
  <c r="C348" i="6" s="1"/>
  <c r="B352" i="6"/>
  <c r="C352" i="6" s="1"/>
  <c r="B356" i="6"/>
  <c r="C356" i="6" s="1"/>
  <c r="B360" i="6"/>
  <c r="C360" i="6" s="1"/>
  <c r="B364" i="6"/>
  <c r="C364" i="6" s="1"/>
  <c r="B368" i="6"/>
  <c r="C368" i="6" s="1"/>
  <c r="B372" i="6"/>
  <c r="C372" i="6" s="1"/>
  <c r="B376" i="6"/>
  <c r="C376" i="6" s="1"/>
  <c r="B380" i="6"/>
  <c r="C380" i="6" s="1"/>
  <c r="B384" i="6"/>
  <c r="C384" i="6" s="1"/>
  <c r="B388" i="6"/>
  <c r="C388" i="6" s="1"/>
  <c r="B392" i="6"/>
  <c r="C392" i="6" s="1"/>
  <c r="B396" i="6"/>
  <c r="C396" i="6" s="1"/>
  <c r="B400" i="6"/>
  <c r="C400" i="6" s="1"/>
  <c r="B404" i="6"/>
  <c r="C404" i="6" s="1"/>
  <c r="B11" i="6"/>
  <c r="C11" i="6" s="1"/>
  <c r="B19" i="6"/>
  <c r="C19" i="6" s="1"/>
  <c r="B23" i="6"/>
  <c r="C23" i="6" s="1"/>
  <c r="B27" i="6"/>
  <c r="C27" i="6" s="1"/>
  <c r="B31" i="6"/>
  <c r="C31" i="6" s="1"/>
  <c r="B35" i="6"/>
  <c r="C35" i="6" s="1"/>
  <c r="B39" i="6"/>
  <c r="C39" i="6" s="1"/>
  <c r="B43" i="6"/>
  <c r="C43" i="6" s="1"/>
  <c r="B47" i="6"/>
  <c r="C47" i="6" s="1"/>
  <c r="B51" i="6"/>
  <c r="C51" i="6" s="1"/>
  <c r="B55" i="6"/>
  <c r="C55" i="6" s="1"/>
  <c r="B59" i="6"/>
  <c r="C59" i="6" s="1"/>
  <c r="B63" i="6"/>
  <c r="C63" i="6" s="1"/>
  <c r="B67" i="6"/>
  <c r="C67" i="6" s="1"/>
  <c r="B71" i="6"/>
  <c r="C71" i="6" s="1"/>
  <c r="B75" i="6"/>
  <c r="C75" i="6" s="1"/>
  <c r="B79" i="6"/>
  <c r="C79" i="6" s="1"/>
  <c r="B83" i="6"/>
  <c r="C83" i="6" s="1"/>
  <c r="B87" i="6"/>
  <c r="C87" i="6" s="1"/>
  <c r="B91" i="6"/>
  <c r="C91" i="6" s="1"/>
  <c r="B95" i="6"/>
  <c r="C95" i="6" s="1"/>
  <c r="B107" i="6"/>
  <c r="C107" i="6" s="1"/>
  <c r="B115" i="6"/>
  <c r="C115" i="6" s="1"/>
  <c r="B123" i="6"/>
  <c r="C123" i="6" s="1"/>
  <c r="B131" i="6"/>
  <c r="C131" i="6" s="1"/>
  <c r="B139" i="6"/>
  <c r="C139" i="6" s="1"/>
  <c r="B147" i="6"/>
  <c r="C147" i="6" s="1"/>
  <c r="B155" i="6"/>
  <c r="C155" i="6" s="1"/>
  <c r="B163" i="6"/>
  <c r="C163" i="6" s="1"/>
  <c r="B171" i="6"/>
  <c r="C171" i="6" s="1"/>
  <c r="B179" i="6"/>
  <c r="C179" i="6" s="1"/>
  <c r="B187" i="6"/>
  <c r="C187" i="6" s="1"/>
  <c r="B195" i="6"/>
  <c r="C195" i="6" s="1"/>
  <c r="B203" i="6"/>
  <c r="C203" i="6" s="1"/>
  <c r="B211" i="6"/>
  <c r="C211" i="6" s="1"/>
  <c r="B219" i="6"/>
  <c r="C219" i="6" s="1"/>
  <c r="B227" i="6"/>
  <c r="C227" i="6" s="1"/>
  <c r="B235" i="6"/>
  <c r="C235" i="6" s="1"/>
  <c r="B243" i="6"/>
  <c r="C243" i="6" s="1"/>
  <c r="B251" i="6"/>
  <c r="C251" i="6" s="1"/>
  <c r="B259" i="6"/>
  <c r="C259" i="6" s="1"/>
  <c r="B267" i="6"/>
  <c r="C267" i="6" s="1"/>
  <c r="B275" i="6"/>
  <c r="C275" i="6" s="1"/>
  <c r="B283" i="6"/>
  <c r="C283" i="6" s="1"/>
  <c r="B291" i="6"/>
  <c r="C291" i="6" s="1"/>
  <c r="B299" i="6"/>
  <c r="C299" i="6" s="1"/>
  <c r="B307" i="6"/>
  <c r="C307" i="6" s="1"/>
  <c r="B311" i="6"/>
  <c r="C311" i="6" s="1"/>
  <c r="B319" i="6"/>
  <c r="C319" i="6" s="1"/>
  <c r="B327" i="6"/>
  <c r="C327" i="6" s="1"/>
  <c r="B335" i="6"/>
  <c r="C335" i="6" s="1"/>
  <c r="B343" i="6"/>
  <c r="C343" i="6" s="1"/>
  <c r="B351" i="6"/>
  <c r="C351" i="6" s="1"/>
  <c r="B359" i="6"/>
  <c r="C359" i="6" s="1"/>
  <c r="B367" i="6"/>
  <c r="C367" i="6" s="1"/>
  <c r="B375" i="6"/>
  <c r="C375" i="6" s="1"/>
  <c r="B383" i="6"/>
  <c r="C383" i="6" s="1"/>
  <c r="B391" i="6"/>
  <c r="C391" i="6" s="1"/>
  <c r="B399" i="6"/>
  <c r="C399" i="6" s="1"/>
  <c r="B407" i="6"/>
  <c r="C407" i="6" s="1"/>
  <c r="B14" i="6"/>
  <c r="C14" i="6" s="1"/>
  <c r="B26" i="6"/>
  <c r="C26" i="6" s="1"/>
  <c r="B34" i="6"/>
  <c r="C34" i="6" s="1"/>
  <c r="B42" i="6"/>
  <c r="C42" i="6" s="1"/>
  <c r="B50" i="6"/>
  <c r="C50" i="6" s="1"/>
  <c r="B58" i="6"/>
  <c r="C58" i="6" s="1"/>
  <c r="B66" i="6"/>
  <c r="C66" i="6" s="1"/>
  <c r="B74" i="6"/>
  <c r="C74" i="6" s="1"/>
  <c r="B82" i="6"/>
  <c r="C82" i="6" s="1"/>
  <c r="B90" i="6"/>
  <c r="C90" i="6" s="1"/>
  <c r="B98" i="6"/>
  <c r="C98" i="6" s="1"/>
  <c r="B106" i="6"/>
  <c r="C106" i="6" s="1"/>
  <c r="B114" i="6"/>
  <c r="C114" i="6" s="1"/>
  <c r="B122" i="6"/>
  <c r="C122" i="6" s="1"/>
  <c r="B130" i="6"/>
  <c r="C130" i="6" s="1"/>
  <c r="B138" i="6"/>
  <c r="C138" i="6" s="1"/>
  <c r="B146" i="6"/>
  <c r="C146" i="6" s="1"/>
  <c r="B154" i="6"/>
  <c r="C154" i="6" s="1"/>
  <c r="B162" i="6"/>
  <c r="C162" i="6" s="1"/>
  <c r="B170" i="6"/>
  <c r="C170" i="6" s="1"/>
  <c r="B174" i="6"/>
  <c r="C174" i="6" s="1"/>
  <c r="B182" i="6"/>
  <c r="C182" i="6" s="1"/>
  <c r="B190" i="6"/>
  <c r="C190" i="6" s="1"/>
  <c r="B198" i="6"/>
  <c r="C198" i="6" s="1"/>
  <c r="B206" i="6"/>
  <c r="C206" i="6" s="1"/>
  <c r="B214" i="6"/>
  <c r="C214" i="6" s="1"/>
  <c r="B222" i="6"/>
  <c r="C222" i="6" s="1"/>
  <c r="B230" i="6"/>
  <c r="C230" i="6" s="1"/>
  <c r="B238" i="6"/>
  <c r="C238" i="6" s="1"/>
  <c r="B246" i="6"/>
  <c r="C246" i="6" s="1"/>
  <c r="B254" i="6"/>
  <c r="C254" i="6" s="1"/>
  <c r="B262" i="6"/>
  <c r="C262" i="6" s="1"/>
  <c r="B270" i="6"/>
  <c r="C270" i="6" s="1"/>
  <c r="B278" i="6"/>
  <c r="C278" i="6" s="1"/>
  <c r="B286" i="6"/>
  <c r="C286" i="6" s="1"/>
  <c r="B294" i="6"/>
  <c r="C294" i="6" s="1"/>
  <c r="B302" i="6"/>
  <c r="C302" i="6" s="1"/>
  <c r="B310" i="6"/>
  <c r="C310" i="6" s="1"/>
  <c r="B318" i="6"/>
  <c r="C318" i="6" s="1"/>
  <c r="B326" i="6"/>
  <c r="C326" i="6" s="1"/>
  <c r="B334" i="6"/>
  <c r="C334" i="6" s="1"/>
  <c r="B342" i="6"/>
  <c r="C342" i="6" s="1"/>
  <c r="B350" i="6"/>
  <c r="C350" i="6" s="1"/>
  <c r="B358" i="6"/>
  <c r="C358" i="6" s="1"/>
  <c r="B366" i="6"/>
  <c r="C366" i="6" s="1"/>
  <c r="B374" i="6"/>
  <c r="C374" i="6" s="1"/>
  <c r="B382" i="6"/>
  <c r="C382" i="6" s="1"/>
  <c r="B390" i="6"/>
  <c r="C390" i="6" s="1"/>
  <c r="B398" i="6"/>
  <c r="C398" i="6" s="1"/>
  <c r="B406" i="6"/>
  <c r="C406" i="6" s="1"/>
  <c r="B9" i="6"/>
  <c r="C9" i="6" s="1"/>
  <c r="B13" i="6"/>
  <c r="C13" i="6" s="1"/>
  <c r="B17" i="6"/>
  <c r="C17" i="6" s="1"/>
  <c r="B21" i="6"/>
  <c r="C21" i="6" s="1"/>
  <c r="B25" i="6"/>
  <c r="C25" i="6" s="1"/>
  <c r="B29" i="6"/>
  <c r="C29" i="6" s="1"/>
  <c r="B33" i="6"/>
  <c r="C33" i="6" s="1"/>
  <c r="B37" i="6"/>
  <c r="C37" i="6" s="1"/>
  <c r="B41" i="6"/>
  <c r="C41" i="6" s="1"/>
  <c r="B45" i="6"/>
  <c r="C45" i="6" s="1"/>
  <c r="B49" i="6"/>
  <c r="C49" i="6" s="1"/>
  <c r="B53" i="6"/>
  <c r="C53" i="6" s="1"/>
  <c r="B57" i="6"/>
  <c r="C57" i="6" s="1"/>
  <c r="B61" i="6"/>
  <c r="C61" i="6" s="1"/>
  <c r="B65" i="6"/>
  <c r="C65" i="6" s="1"/>
  <c r="B69" i="6"/>
  <c r="C69" i="6" s="1"/>
  <c r="B73" i="6"/>
  <c r="C73" i="6" s="1"/>
  <c r="B77" i="6"/>
  <c r="C77" i="6" s="1"/>
  <c r="B81" i="6"/>
  <c r="C81" i="6" s="1"/>
  <c r="B85" i="6"/>
  <c r="C85" i="6" s="1"/>
  <c r="B89" i="6"/>
  <c r="C89" i="6" s="1"/>
  <c r="B93" i="6"/>
  <c r="C93" i="6" s="1"/>
  <c r="B97" i="6"/>
  <c r="C97" i="6" s="1"/>
  <c r="B101" i="6"/>
  <c r="C101" i="6" s="1"/>
  <c r="B105" i="6"/>
  <c r="C105" i="6" s="1"/>
  <c r="B109" i="6"/>
  <c r="C109" i="6" s="1"/>
  <c r="B113" i="6"/>
  <c r="C113" i="6" s="1"/>
  <c r="B117" i="6"/>
  <c r="C117" i="6" s="1"/>
  <c r="B121" i="6"/>
  <c r="C121" i="6" s="1"/>
  <c r="B125" i="6"/>
  <c r="C125" i="6" s="1"/>
  <c r="B129" i="6"/>
  <c r="C129" i="6" s="1"/>
  <c r="B133" i="6"/>
  <c r="C133" i="6" s="1"/>
  <c r="B137" i="6"/>
  <c r="C137" i="6" s="1"/>
  <c r="B141" i="6"/>
  <c r="C141" i="6" s="1"/>
  <c r="B145" i="6"/>
  <c r="C145" i="6" s="1"/>
  <c r="B149" i="6"/>
  <c r="C149" i="6" s="1"/>
  <c r="B153" i="6"/>
  <c r="C153" i="6" s="1"/>
  <c r="B157" i="6"/>
  <c r="C157" i="6" s="1"/>
  <c r="B161" i="6"/>
  <c r="C161" i="6" s="1"/>
  <c r="B165" i="6"/>
  <c r="C165" i="6" s="1"/>
  <c r="B169" i="6"/>
  <c r="C169" i="6" s="1"/>
  <c r="B173" i="6"/>
  <c r="C173" i="6" s="1"/>
  <c r="B177" i="6"/>
  <c r="C177" i="6" s="1"/>
  <c r="B181" i="6"/>
  <c r="C181" i="6" s="1"/>
  <c r="B185" i="6"/>
  <c r="C185" i="6" s="1"/>
  <c r="B189" i="6"/>
  <c r="C189" i="6" s="1"/>
  <c r="B193" i="6"/>
  <c r="C193" i="6" s="1"/>
  <c r="B197" i="6"/>
  <c r="C197" i="6" s="1"/>
  <c r="B201" i="6"/>
  <c r="C201" i="6" s="1"/>
  <c r="B205" i="6"/>
  <c r="C205" i="6" s="1"/>
  <c r="B209" i="6"/>
  <c r="C209" i="6" s="1"/>
  <c r="B213" i="6"/>
  <c r="C213" i="6" s="1"/>
  <c r="B217" i="6"/>
  <c r="C217" i="6" s="1"/>
  <c r="B221" i="6"/>
  <c r="C221" i="6" s="1"/>
  <c r="B225" i="6"/>
  <c r="C225" i="6" s="1"/>
  <c r="B229" i="6"/>
  <c r="C229" i="6" s="1"/>
  <c r="B233" i="6"/>
  <c r="C233" i="6" s="1"/>
  <c r="B237" i="6"/>
  <c r="C237" i="6" s="1"/>
  <c r="B241" i="6"/>
  <c r="C241" i="6" s="1"/>
  <c r="B245" i="6"/>
  <c r="C245" i="6" s="1"/>
  <c r="B249" i="6"/>
  <c r="C249" i="6" s="1"/>
  <c r="B253" i="6"/>
  <c r="C253" i="6" s="1"/>
  <c r="B257" i="6"/>
  <c r="C257" i="6" s="1"/>
  <c r="B261" i="6"/>
  <c r="C261" i="6" s="1"/>
  <c r="B265" i="6"/>
  <c r="C265" i="6" s="1"/>
  <c r="B269" i="6"/>
  <c r="C269" i="6" s="1"/>
  <c r="B273" i="6"/>
  <c r="C273" i="6" s="1"/>
  <c r="B277" i="6"/>
  <c r="C277" i="6" s="1"/>
  <c r="B281" i="6"/>
  <c r="C281" i="6" s="1"/>
  <c r="B285" i="6"/>
  <c r="C285" i="6" s="1"/>
  <c r="B289" i="6"/>
  <c r="C289" i="6" s="1"/>
  <c r="B293" i="6"/>
  <c r="C293" i="6" s="1"/>
  <c r="B297" i="6"/>
  <c r="C297" i="6" s="1"/>
  <c r="B301" i="6"/>
  <c r="C301" i="6" s="1"/>
  <c r="B305" i="6"/>
  <c r="C305" i="6" s="1"/>
  <c r="B309" i="6"/>
  <c r="C309" i="6" s="1"/>
  <c r="B313" i="6"/>
  <c r="C313" i="6" s="1"/>
  <c r="B317" i="6"/>
  <c r="C317" i="6" s="1"/>
  <c r="B321" i="6"/>
  <c r="C321" i="6" s="1"/>
  <c r="B325" i="6"/>
  <c r="C325" i="6" s="1"/>
  <c r="B329" i="6"/>
  <c r="C329" i="6" s="1"/>
  <c r="B333" i="6"/>
  <c r="C333" i="6" s="1"/>
  <c r="B337" i="6"/>
  <c r="C337" i="6" s="1"/>
  <c r="B341" i="6"/>
  <c r="C341" i="6" s="1"/>
  <c r="B345" i="6"/>
  <c r="C345" i="6" s="1"/>
  <c r="B349" i="6"/>
  <c r="C349" i="6" s="1"/>
  <c r="B353" i="6"/>
  <c r="C353" i="6" s="1"/>
  <c r="B357" i="6"/>
  <c r="C357" i="6" s="1"/>
  <c r="B361" i="6"/>
  <c r="C361" i="6" s="1"/>
  <c r="B365" i="6"/>
  <c r="C365" i="6" s="1"/>
  <c r="B369" i="6"/>
  <c r="C369" i="6" s="1"/>
  <c r="B373" i="6"/>
  <c r="C373" i="6" s="1"/>
  <c r="B377" i="6"/>
  <c r="C377" i="6" s="1"/>
  <c r="B381" i="6"/>
  <c r="C381" i="6" s="1"/>
  <c r="B385" i="6"/>
  <c r="C385" i="6" s="1"/>
  <c r="B389" i="6"/>
  <c r="C389" i="6" s="1"/>
  <c r="B393" i="6"/>
  <c r="C393" i="6" s="1"/>
  <c r="B397" i="6"/>
  <c r="C397" i="6" s="1"/>
  <c r="B401" i="6"/>
  <c r="C401" i="6" s="1"/>
  <c r="B405" i="6"/>
  <c r="C405" i="6" s="1"/>
  <c r="B15" i="6"/>
  <c r="C15" i="6" s="1"/>
  <c r="B99" i="6"/>
  <c r="C99" i="6" s="1"/>
  <c r="B103" i="6"/>
  <c r="C103" i="6" s="1"/>
  <c r="B111" i="6"/>
  <c r="C111" i="6" s="1"/>
  <c r="B119" i="6"/>
  <c r="C119" i="6" s="1"/>
  <c r="B127" i="6"/>
  <c r="C127" i="6" s="1"/>
  <c r="B135" i="6"/>
  <c r="C135" i="6" s="1"/>
  <c r="B143" i="6"/>
  <c r="C143" i="6" s="1"/>
  <c r="B151" i="6"/>
  <c r="C151" i="6" s="1"/>
  <c r="B159" i="6"/>
  <c r="C159" i="6" s="1"/>
  <c r="B167" i="6"/>
  <c r="C167" i="6" s="1"/>
  <c r="B175" i="6"/>
  <c r="C175" i="6" s="1"/>
  <c r="B183" i="6"/>
  <c r="C183" i="6" s="1"/>
  <c r="B191" i="6"/>
  <c r="C191" i="6" s="1"/>
  <c r="B199" i="6"/>
  <c r="C199" i="6" s="1"/>
  <c r="B207" i="6"/>
  <c r="C207" i="6" s="1"/>
  <c r="B215" i="6"/>
  <c r="C215" i="6" s="1"/>
  <c r="B223" i="6"/>
  <c r="C223" i="6" s="1"/>
  <c r="B231" i="6"/>
  <c r="C231" i="6" s="1"/>
  <c r="B239" i="6"/>
  <c r="C239" i="6" s="1"/>
  <c r="B247" i="6"/>
  <c r="C247" i="6" s="1"/>
  <c r="B255" i="6"/>
  <c r="C255" i="6" s="1"/>
  <c r="B263" i="6"/>
  <c r="C263" i="6" s="1"/>
  <c r="B271" i="6"/>
  <c r="C271" i="6" s="1"/>
  <c r="B279" i="6"/>
  <c r="C279" i="6" s="1"/>
  <c r="B287" i="6"/>
  <c r="C287" i="6" s="1"/>
  <c r="B295" i="6"/>
  <c r="C295" i="6" s="1"/>
  <c r="B303" i="6"/>
  <c r="C303" i="6" s="1"/>
  <c r="B315" i="6"/>
  <c r="C315" i="6" s="1"/>
  <c r="B323" i="6"/>
  <c r="C323" i="6" s="1"/>
  <c r="B331" i="6"/>
  <c r="C331" i="6" s="1"/>
  <c r="B339" i="6"/>
  <c r="C339" i="6" s="1"/>
  <c r="B347" i="6"/>
  <c r="C347" i="6" s="1"/>
  <c r="B355" i="6"/>
  <c r="C355" i="6" s="1"/>
  <c r="B363" i="6"/>
  <c r="C363" i="6" s="1"/>
  <c r="B371" i="6"/>
  <c r="C371" i="6" s="1"/>
  <c r="B379" i="6"/>
  <c r="C379" i="6" s="1"/>
  <c r="B387" i="6"/>
  <c r="C387" i="6" s="1"/>
  <c r="B395" i="6"/>
  <c r="C395" i="6" s="1"/>
  <c r="B403" i="6"/>
  <c r="C403" i="6" s="1"/>
  <c r="B10" i="6"/>
  <c r="C10" i="6" s="1"/>
  <c r="B18" i="6"/>
  <c r="C18" i="6" s="1"/>
  <c r="B22" i="6"/>
  <c r="C22" i="6" s="1"/>
  <c r="B30" i="6"/>
  <c r="C30" i="6" s="1"/>
  <c r="B38" i="6"/>
  <c r="C38" i="6" s="1"/>
  <c r="B46" i="6"/>
  <c r="C46" i="6" s="1"/>
  <c r="B54" i="6"/>
  <c r="C54" i="6" s="1"/>
  <c r="B62" i="6"/>
  <c r="C62" i="6" s="1"/>
  <c r="B70" i="6"/>
  <c r="C70" i="6" s="1"/>
  <c r="B78" i="6"/>
  <c r="C78" i="6" s="1"/>
  <c r="B86" i="6"/>
  <c r="C86" i="6" s="1"/>
  <c r="B94" i="6"/>
  <c r="C94" i="6" s="1"/>
  <c r="B102" i="6"/>
  <c r="C102" i="6" s="1"/>
  <c r="B110" i="6"/>
  <c r="C110" i="6" s="1"/>
  <c r="B118" i="6"/>
  <c r="C118" i="6" s="1"/>
  <c r="B126" i="6"/>
  <c r="C126" i="6" s="1"/>
  <c r="B134" i="6"/>
  <c r="C134" i="6" s="1"/>
  <c r="B142" i="6"/>
  <c r="C142" i="6" s="1"/>
  <c r="B150" i="6"/>
  <c r="C150" i="6" s="1"/>
  <c r="B158" i="6"/>
  <c r="C158" i="6" s="1"/>
  <c r="B166" i="6"/>
  <c r="C166" i="6" s="1"/>
  <c r="B178" i="6"/>
  <c r="C178" i="6" s="1"/>
  <c r="B186" i="6"/>
  <c r="C186" i="6" s="1"/>
  <c r="B194" i="6"/>
  <c r="C194" i="6" s="1"/>
  <c r="B202" i="6"/>
  <c r="C202" i="6" s="1"/>
  <c r="B210" i="6"/>
  <c r="C210" i="6" s="1"/>
  <c r="B218" i="6"/>
  <c r="C218" i="6" s="1"/>
  <c r="B226" i="6"/>
  <c r="C226" i="6" s="1"/>
  <c r="B234" i="6"/>
  <c r="C234" i="6" s="1"/>
  <c r="B242" i="6"/>
  <c r="C242" i="6" s="1"/>
  <c r="B250" i="6"/>
  <c r="C250" i="6" s="1"/>
  <c r="B258" i="6"/>
  <c r="C258" i="6" s="1"/>
  <c r="B266" i="6"/>
  <c r="C266" i="6" s="1"/>
  <c r="B274" i="6"/>
  <c r="C274" i="6" s="1"/>
  <c r="B282" i="6"/>
  <c r="C282" i="6" s="1"/>
  <c r="B290" i="6"/>
  <c r="C290" i="6" s="1"/>
  <c r="B298" i="6"/>
  <c r="C298" i="6" s="1"/>
  <c r="B306" i="6"/>
  <c r="C306" i="6" s="1"/>
  <c r="B314" i="6"/>
  <c r="C314" i="6" s="1"/>
  <c r="B322" i="6"/>
  <c r="C322" i="6" s="1"/>
  <c r="B330" i="6"/>
  <c r="C330" i="6" s="1"/>
  <c r="B338" i="6"/>
  <c r="C338" i="6" s="1"/>
  <c r="B346" i="6"/>
  <c r="C346" i="6" s="1"/>
  <c r="B354" i="6"/>
  <c r="C354" i="6" s="1"/>
  <c r="B362" i="6"/>
  <c r="C362" i="6" s="1"/>
  <c r="B370" i="6"/>
  <c r="C370" i="6" s="1"/>
  <c r="B378" i="6"/>
  <c r="C378" i="6" s="1"/>
  <c r="B386" i="6"/>
  <c r="C386" i="6" s="1"/>
  <c r="B394" i="6"/>
  <c r="C394" i="6" s="1"/>
  <c r="B402" i="6"/>
  <c r="C402" i="6" s="1"/>
  <c r="C8" i="6"/>
  <c r="E19" i="2"/>
  <c r="G8" i="6"/>
  <c r="I8" i="6"/>
  <c r="H8" i="6" s="1"/>
  <c r="N30" i="1" l="1"/>
  <c r="K32" i="1"/>
  <c r="B10" i="9" s="1"/>
  <c r="G21" i="6"/>
  <c r="G20" i="6" s="1"/>
  <c r="B13" i="7"/>
  <c r="K33" i="1"/>
  <c r="C13" i="7"/>
  <c r="H21" i="6"/>
  <c r="H20" i="6" s="1"/>
  <c r="K34" i="1"/>
  <c r="I21" i="6"/>
  <c r="I20" i="6" s="1"/>
  <c r="D13" i="7"/>
  <c r="C10" i="9" l="1"/>
  <c r="D10" i="9"/>
  <c r="E9" i="7"/>
  <c r="E10" i="7"/>
  <c r="E10" i="9" l="1"/>
  <c r="E35" i="1" l="1"/>
</calcChain>
</file>

<file path=xl/sharedStrings.xml><?xml version="1.0" encoding="utf-8"?>
<sst xmlns="http://schemas.openxmlformats.org/spreadsheetml/2006/main" count="466" uniqueCount="171">
  <si>
    <t>Wärmepumpe</t>
  </si>
  <si>
    <t>Typ:</t>
  </si>
  <si>
    <t>commotherm LW-A 6</t>
  </si>
  <si>
    <t>commotherm LW-A 8</t>
  </si>
  <si>
    <t>commotherm LW-A 10</t>
  </si>
  <si>
    <t>commotherm LW-A 13</t>
  </si>
  <si>
    <t>commotherm LW-A 17</t>
  </si>
  <si>
    <t>commotherm LW-A 6 Split deluxe</t>
  </si>
  <si>
    <t>commotherm LW-A 8 Split deluxe</t>
  </si>
  <si>
    <t>commotherm LW-A 10 Split deluxe</t>
  </si>
  <si>
    <t>commotherm LW-A 13 Split deluxe</t>
  </si>
  <si>
    <t>commotherm LW-A 17 Split deluxe</t>
  </si>
  <si>
    <t>commotherm hybrid tower LW-A 6 Split deluxe</t>
  </si>
  <si>
    <t>commotherm hybrid tower LW-A 8 Split deluxe</t>
  </si>
  <si>
    <t>lfd. Nr.</t>
  </si>
  <si>
    <t>Bezug</t>
  </si>
  <si>
    <t>dB(A)</t>
  </si>
  <si>
    <t>commotherm hybrid tower LW-A 10 Split deluxe</t>
  </si>
  <si>
    <t>Schallleistungspegel</t>
  </si>
  <si>
    <t>Aufstellung</t>
  </si>
  <si>
    <t>Aufstellungsort</t>
  </si>
  <si>
    <t>WP freistehend</t>
  </si>
  <si>
    <t>WP an der Außenmauer</t>
  </si>
  <si>
    <t>WP außen in einspringender Fassadenecke</t>
  </si>
  <si>
    <t>Gebiet</t>
  </si>
  <si>
    <t>Ruhegebiet, Kurgebiet</t>
  </si>
  <si>
    <t>Wohngebiet in Vororten, ländliches Wohngebiet</t>
  </si>
  <si>
    <t>Städtisches Wohngebiet</t>
  </si>
  <si>
    <t>Kerngebiet (Büros, Geschäfte, Handel, …)</t>
  </si>
  <si>
    <t>Gewerbegebiet</t>
  </si>
  <si>
    <t>Industriegebiet</t>
  </si>
  <si>
    <t>Kurbezirk</t>
  </si>
  <si>
    <t>Parkanlagen, Naherholungsgebiet</t>
  </si>
  <si>
    <t>m</t>
  </si>
  <si>
    <t>ÖNORM S 5021 (Österreich)</t>
  </si>
  <si>
    <t>TA Lärm (Deutschland)</t>
  </si>
  <si>
    <t>Aufstellungsort der Wärmepumpe</t>
  </si>
  <si>
    <t>Berechnung Richtfaktor</t>
  </si>
  <si>
    <t>Richtfaktor Q</t>
  </si>
  <si>
    <t>Wert für Tonhaltigkeit der Wärmepumpe</t>
  </si>
  <si>
    <t>Beurteilungspegel Lr</t>
  </si>
  <si>
    <t>Tag</t>
  </si>
  <si>
    <t>Abend</t>
  </si>
  <si>
    <t>Nacht</t>
  </si>
  <si>
    <t>-</t>
  </si>
  <si>
    <t>Abstand in [m]</t>
  </si>
  <si>
    <t>Beurteilungspegel Lr in [dB(A)]</t>
  </si>
  <si>
    <t>Richtwert Tag</t>
  </si>
  <si>
    <t>Typ</t>
  </si>
  <si>
    <t>Gebiet_AUT</t>
  </si>
  <si>
    <t>Gebiet_DE</t>
  </si>
  <si>
    <t>Minimaler Abstand zur Grundstücksgrenze am Tag:</t>
  </si>
  <si>
    <t>Richtwert Abend</t>
  </si>
  <si>
    <t>Richtwert Nacht</t>
  </si>
  <si>
    <t>Minimaler Abstand zur Grundstücksgrenze am Abend:</t>
  </si>
  <si>
    <t>Minimaler Abstand zur Grundstücksgrenze in der Nacht:</t>
  </si>
  <si>
    <t>Linien</t>
  </si>
  <si>
    <t>Kurgebiete</t>
  </si>
  <si>
    <t>Reine Wohngebiete</t>
  </si>
  <si>
    <t>Allgemeine Gebiete</t>
  </si>
  <si>
    <t>Kern-, Dorf-gebiet</t>
  </si>
  <si>
    <t>BEZUG</t>
  </si>
  <si>
    <t>Planungsrichtwerte</t>
  </si>
  <si>
    <t>Planungsrichtwert am Tag:</t>
  </si>
  <si>
    <t>Planungsrichtwert am Abend:</t>
  </si>
  <si>
    <t>Planungsrichtwert in der Nacht:</t>
  </si>
  <si>
    <t>Eigenes Gebiet mit manueller Eingabe</t>
  </si>
  <si>
    <t>Kern- und Dorfgebiet</t>
  </si>
  <si>
    <t>Gewerbegebiete</t>
  </si>
  <si>
    <t>Industriegebiete</t>
  </si>
  <si>
    <t>Gebiet_Eigenes</t>
  </si>
  <si>
    <t>TA Lärm</t>
  </si>
  <si>
    <t>Aufstellungsgebiet:</t>
  </si>
  <si>
    <t>Geplante Distanz der WP zur Grundstücksgrenze:</t>
  </si>
  <si>
    <t>Vergleich mit den Planungsrichtwerten:</t>
  </si>
  <si>
    <t>Vergleich mit den Planungsrichtwerten gemäß:</t>
  </si>
  <si>
    <t>Wert für Tonhaltigkeit</t>
  </si>
  <si>
    <t>in</t>
  </si>
  <si>
    <t>Entfernung</t>
  </si>
  <si>
    <t>Schalldämmmaßnahmen:</t>
  </si>
  <si>
    <t>Kulissenschalldämpfer</t>
  </si>
  <si>
    <t>Schalldämmmaßnahmen</t>
  </si>
  <si>
    <t>Silent Mode</t>
  </si>
  <si>
    <t>A&lt;1</t>
  </si>
  <si>
    <t>A&lt;2</t>
  </si>
  <si>
    <t>A&lt;3</t>
  </si>
  <si>
    <t>A&lt;4</t>
  </si>
  <si>
    <t>A&lt;5</t>
  </si>
  <si>
    <t>A&lt;6</t>
  </si>
  <si>
    <t>NOK</t>
  </si>
  <si>
    <t>OK</t>
  </si>
  <si>
    <t>Der Silent Mode kann die Richtwerte nur am Tag und am Abend einhalten. Für die Nacht muss eine weitere Schalldämmmaßnahme vorgesehen werden.</t>
  </si>
  <si>
    <t>Der Silent Mode kann die Richtwerte nur am Tag einhalten. Für den Abend und die Nacht muss eine weitere Schalldämmmaßnahme vorgesehen werden.</t>
  </si>
  <si>
    <t>Der Silent Mode kann die Richtwerte nicht einhalten. Weitere Schalldämmmaßnahme sind unumgänglich!</t>
  </si>
  <si>
    <t>Ohne Schalldämmmaßnahme können die Richtwerte nicht eingehalten werden.</t>
  </si>
  <si>
    <t>Die Richtwerte können am Tag eingehalten werden.</t>
  </si>
  <si>
    <t>Die Richtwerte können am Tag und am Abend eingehalten werden.</t>
  </si>
  <si>
    <t>Im Silent Mode können die Richtwerte am Tag eingehalten werden. Für den Abend und die Nacht müssen weitere Schalldämmmaßnahmen vorgesehen sein.</t>
  </si>
  <si>
    <t>Im Silent Mode können die Richtwerte am Tag, am Abend und in der Nacht eingehalten werden.</t>
  </si>
  <si>
    <t>Silent Mode aktiviert?</t>
  </si>
  <si>
    <t>Abstand in [m] - BEZUG für Diagramm</t>
  </si>
  <si>
    <t>Abstand zur Grundgrenze</t>
  </si>
  <si>
    <t>WP kann zu jeder Zeit in der geplanten Distanz aufgestellt werden.</t>
  </si>
  <si>
    <t>WP kann am Tag und am Abend in der geplanten Distanz aufgestellt werden, Silent Mode  in der Nacht.</t>
  </si>
  <si>
    <t>WP kann am Tag in der geplanten Distanz aufgestellt werden, Silent Mode am Abend und in der Nacht.</t>
  </si>
  <si>
    <t>Ohne Schalldämmmaßnahme können die Richtwerte nicht eingehalten werden. Silent Mode am Tag, am Abend und in der Nacht.</t>
  </si>
  <si>
    <t>Im Silent Mode können die Richtwerte am Tag und am Abend eingehalten werden. Für die Nacht müssen weitere Schalldämmmaßnahmen vorgesehen werden.</t>
  </si>
  <si>
    <t>A= Abstand zur Grundstücksgrenze</t>
  </si>
  <si>
    <t>1= min. Abstand TAG</t>
  </si>
  <si>
    <t>2= min. Abstand ABEND</t>
  </si>
  <si>
    <t>3= min. Abstand NACHT</t>
  </si>
  <si>
    <t>4= min. Abstand TAG SilentMode</t>
  </si>
  <si>
    <t>5= min. Abstand ABEND SilentMode</t>
  </si>
  <si>
    <t>6= min. Abstand NACHT Silent Mode</t>
  </si>
  <si>
    <t>Die Richtwerte können am Tag und in der Nacht eingehalten werden.</t>
  </si>
  <si>
    <t>commotherm Lwi-Split 9</t>
  </si>
  <si>
    <t>commotherm Lwi-Split 12</t>
  </si>
  <si>
    <t>commotherm Lwi-Split 16</t>
  </si>
  <si>
    <t>commotherm LWi-Split 9</t>
  </si>
  <si>
    <t>commotherm LWi-Split 12</t>
  </si>
  <si>
    <t>commotherm LWi-Split 16</t>
  </si>
  <si>
    <t>Schallhaube für LWi-Split</t>
  </si>
  <si>
    <t>Fabrikat</t>
  </si>
  <si>
    <t>Herz</t>
  </si>
  <si>
    <t>Samsung</t>
  </si>
  <si>
    <t>Schallhaube (nur für Lwi-Split)</t>
  </si>
  <si>
    <t>Tag SM</t>
  </si>
  <si>
    <t>Abend SM</t>
  </si>
  <si>
    <t>Nacht SM</t>
  </si>
  <si>
    <t>Schallleistungspegel im Silent Mode:</t>
  </si>
  <si>
    <t>Schallleistungepegel Kühlen</t>
  </si>
  <si>
    <t>Schallleistungspegel Heizen</t>
  </si>
  <si>
    <t>Schallleistungspegel im Silent Mode</t>
  </si>
  <si>
    <t>Schallleistungspegel Heizen:</t>
  </si>
  <si>
    <t>Heizen</t>
  </si>
  <si>
    <t>Kühlen</t>
  </si>
  <si>
    <r>
      <t xml:space="preserve">Werte werden am Tag und am Abend eingehalten. In der Nacht können die Werte </t>
    </r>
    <r>
      <rPr>
        <u/>
        <sz val="11"/>
        <color theme="1"/>
        <rFont val="Calibri"/>
        <family val="2"/>
        <scheme val="minor"/>
      </rPr>
      <t>nicht</t>
    </r>
    <r>
      <rPr>
        <sz val="11"/>
        <color theme="1"/>
        <rFont val="Calibri"/>
        <family val="2"/>
        <scheme val="minor"/>
      </rPr>
      <t xml:space="preserve"> eingehalten werden.</t>
    </r>
  </si>
  <si>
    <r>
      <t xml:space="preserve">Werte werden am Tag eingehalten. Am Abend und in der Nacht können die Werte </t>
    </r>
    <r>
      <rPr>
        <u/>
        <sz val="11"/>
        <color theme="1"/>
        <rFont val="Calibri"/>
        <family val="2"/>
        <scheme val="minor"/>
      </rPr>
      <t>nicht</t>
    </r>
    <r>
      <rPr>
        <sz val="11"/>
        <color theme="1"/>
        <rFont val="Calibri"/>
        <family val="2"/>
        <scheme val="minor"/>
      </rPr>
      <t xml:space="preserve"> eingehalten werden.</t>
    </r>
  </si>
  <si>
    <r>
      <t xml:space="preserve">Werte können am Tag, Abend und in der Nacht </t>
    </r>
    <r>
      <rPr>
        <u/>
        <sz val="11"/>
        <color theme="1"/>
        <rFont val="Calibri"/>
        <family val="2"/>
        <scheme val="minor"/>
      </rPr>
      <t>nicht</t>
    </r>
    <r>
      <rPr>
        <sz val="11"/>
        <color theme="1"/>
        <rFont val="Calibri"/>
        <family val="2"/>
        <scheme val="minor"/>
      </rPr>
      <t xml:space="preserve"> eingehalten werden.</t>
    </r>
  </si>
  <si>
    <t>Heizen:</t>
  </si>
  <si>
    <t>berechneter Beurteilungspegel Lr Heizen:</t>
  </si>
  <si>
    <t>Werte werden am Tag, Abend und in der Nacht eingehalten.</t>
  </si>
  <si>
    <t>berechneter Beurteilungspegel Lr Heizen im Silent Mode:</t>
  </si>
  <si>
    <t>berechneter Beurteilungspegel Lr Kühlen im Silent Mode:</t>
  </si>
  <si>
    <t>ÖNORM S 5021 (2017)</t>
  </si>
  <si>
    <t>Manuelle Eingabe (EN12102)</t>
  </si>
  <si>
    <t>Eigene Werte (EN12102)</t>
  </si>
  <si>
    <t>Schallhaube und Silent Mode</t>
  </si>
  <si>
    <t>Schallleistungspegel Schalldämmhaube + Silent Mode</t>
  </si>
  <si>
    <t>Minimaler Abstand zur Grundstücksgrenze am Tag (SM ohne SH):</t>
  </si>
  <si>
    <t>Minimaler Abstand zur Grundstücksgrenze am Abend (SM ohne SH):</t>
  </si>
  <si>
    <t>Minimaler Abstand zur Grundstücksgrenze in der Nacht (SM ohne SH):</t>
  </si>
  <si>
    <t>SM+SH</t>
  </si>
  <si>
    <t>Berechnung ohne Hindernisseinwirkung, ohne Korrektur für Impulshaltigkeit, Tonhaltigkeit, Informationshaltigkeit und meteorologischer Schallausbreitungsbedingungen. 
Technische Änderungen und Irrtum vorbehalten.</t>
  </si>
  <si>
    <t>Bezug für Farbhinterlegung</t>
  </si>
  <si>
    <t>Berechnung ohne Hindernisseinwirkung, ohne Korrektur für Impulshaltigkeit, Tonhaltigkeit, Informationshaltigkeit und meteorologischer Schallausbreitungsbedingungen. Technische Änderungen und Irrtum vorbehalten.</t>
  </si>
  <si>
    <t>Bezug für Farbhinterlegung Silent Mode</t>
  </si>
  <si>
    <t>Silentmode LWi -12dB</t>
  </si>
  <si>
    <t>commotherm Lwi-Split 6 R32</t>
  </si>
  <si>
    <t>commotherm Lwi-Split 9 R32</t>
  </si>
  <si>
    <t>commotherm Lwi-Mono 6 R32</t>
  </si>
  <si>
    <t>commotherm Lwi-Mono 9 R32</t>
  </si>
  <si>
    <t>commotherm Lwi-Mono 12 R32</t>
  </si>
  <si>
    <t>commotherm Lwi-Mono 16 R32</t>
  </si>
  <si>
    <t>Silentmode -7dB bei R32</t>
  </si>
  <si>
    <t>commotherm LWi-Split 6 R32</t>
  </si>
  <si>
    <t>commotherm LWi-Split 9 R32</t>
  </si>
  <si>
    <t>commotherm LWi-Mono 6 R32</t>
  </si>
  <si>
    <t>commotherm LWi-Mono 9 R32</t>
  </si>
  <si>
    <t>commotherm LWi-Mono 12 R32</t>
  </si>
  <si>
    <t>commotherm LWi-Mono 16 R32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</si>
</sst>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sz val="11"/>
      <color theme="0" tint="-0.1499984740745262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u/>
      <sz val="11"/>
      <color theme="1"/>
      <name val="Calibri"/>
      <family val="2"/>
      <scheme val="minor"/>
    </font>
    <font>
      <b/>
      <i/>
      <sz val="11"/>
      <name val="Arial"/>
      <family val="2"/>
    </font>
    <font>
      <b/>
      <sz val="9"/>
      <name val="Arial"/>
      <family val="2"/>
    </font>
    <font>
      <sz val="11"/>
      <color rgb="FFFF0000"/>
      <name val="Calibri"/>
      <family val="2"/>
      <scheme val="minor"/>
    </font>
    <font>
      <sz val="8"/>
      <color rgb="FF000000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77933C"/>
        <bgColor indexed="64"/>
      </patternFill>
    </fill>
  </fills>
  <borders count="4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04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 wrapText="1"/>
    </xf>
    <xf numFmtId="0" fontId="0" fillId="0" borderId="0" xfId="0" applyFill="1"/>
    <xf numFmtId="0" fontId="0" fillId="0" borderId="0" xfId="0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" fontId="3" fillId="3" borderId="0" xfId="0" applyNumberFormat="1" applyFont="1" applyFill="1" applyAlignment="1">
      <alignment horizontal="center" vertical="center"/>
    </xf>
    <xf numFmtId="1" fontId="3" fillId="0" borderId="0" xfId="0" applyNumberFormat="1" applyFont="1"/>
    <xf numFmtId="1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6" xfId="0" applyBorder="1"/>
    <xf numFmtId="0" fontId="2" fillId="3" borderId="8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0" borderId="9" xfId="0" applyBorder="1"/>
    <xf numFmtId="0" fontId="2" fillId="0" borderId="14" xfId="0" applyFont="1" applyBorder="1" applyAlignment="1">
      <alignment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" fillId="7" borderId="0" xfId="0" applyFont="1" applyFill="1"/>
    <xf numFmtId="0" fontId="2" fillId="3" borderId="19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0" fontId="3" fillId="0" borderId="22" xfId="0" applyFont="1" applyBorder="1"/>
    <xf numFmtId="0" fontId="3" fillId="0" borderId="23" xfId="0" applyFont="1" applyBorder="1"/>
    <xf numFmtId="0" fontId="3" fillId="0" borderId="24" xfId="0" applyFont="1" applyBorder="1"/>
    <xf numFmtId="0" fontId="6" fillId="0" borderId="0" xfId="0" applyFont="1" applyFill="1" applyBorder="1" applyAlignment="1" applyProtection="1">
      <alignment horizontal="center" vertical="center"/>
      <protection locked="0"/>
    </xf>
    <xf numFmtId="164" fontId="3" fillId="8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3" fillId="0" borderId="25" xfId="0" applyFont="1" applyBorder="1"/>
    <xf numFmtId="0" fontId="3" fillId="0" borderId="26" xfId="0" applyFont="1" applyBorder="1"/>
    <xf numFmtId="0" fontId="3" fillId="0" borderId="27" xfId="0" applyFont="1" applyBorder="1"/>
    <xf numFmtId="0" fontId="3" fillId="0" borderId="0" xfId="0" applyFont="1" applyProtection="1"/>
    <xf numFmtId="0" fontId="3" fillId="0" borderId="0" xfId="0" applyFont="1" applyBorder="1" applyProtection="1"/>
    <xf numFmtId="0" fontId="3" fillId="3" borderId="29" xfId="0" applyFont="1" applyFill="1" applyBorder="1" applyProtection="1"/>
    <xf numFmtId="0" fontId="3" fillId="3" borderId="28" xfId="0" applyFont="1" applyFill="1" applyBorder="1" applyProtection="1"/>
    <xf numFmtId="0" fontId="3" fillId="3" borderId="14" xfId="0" applyFont="1" applyFill="1" applyBorder="1" applyProtection="1"/>
    <xf numFmtId="0" fontId="3" fillId="0" borderId="30" xfId="0" applyFont="1" applyBorder="1" applyProtection="1"/>
    <xf numFmtId="0" fontId="3" fillId="3" borderId="30" xfId="0" applyFont="1" applyFill="1" applyBorder="1" applyAlignment="1" applyProtection="1">
      <alignment horizontal="left" vertical="center"/>
    </xf>
    <xf numFmtId="0" fontId="3" fillId="8" borderId="0" xfId="0" applyFont="1" applyFill="1" applyBorder="1" applyProtection="1"/>
    <xf numFmtId="0" fontId="3" fillId="3" borderId="31" xfId="0" applyFont="1" applyFill="1" applyBorder="1" applyProtection="1"/>
    <xf numFmtId="0" fontId="3" fillId="3" borderId="30" xfId="0" applyFont="1" applyFill="1" applyBorder="1" applyProtection="1"/>
    <xf numFmtId="0" fontId="3" fillId="3" borderId="0" xfId="0" applyFont="1" applyFill="1" applyBorder="1" applyProtection="1"/>
    <xf numFmtId="0" fontId="3" fillId="3" borderId="0" xfId="0" applyFont="1" applyFill="1" applyBorder="1" applyAlignment="1" applyProtection="1">
      <alignment horizontal="center" vertical="center"/>
    </xf>
    <xf numFmtId="0" fontId="3" fillId="3" borderId="31" xfId="0" applyFont="1" applyFill="1" applyBorder="1" applyAlignment="1" applyProtection="1">
      <alignment horizontal="left" vertical="center"/>
    </xf>
    <xf numFmtId="0" fontId="3" fillId="3" borderId="31" xfId="0" applyFont="1" applyFill="1" applyBorder="1" applyAlignment="1" applyProtection="1">
      <alignment vertical="center"/>
    </xf>
    <xf numFmtId="0" fontId="2" fillId="0" borderId="14" xfId="0" applyFont="1" applyBorder="1" applyAlignment="1" applyProtection="1">
      <alignment horizontal="left" vertical="center"/>
    </xf>
    <xf numFmtId="1" fontId="2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31" xfId="0" applyFont="1" applyBorder="1" applyAlignment="1" applyProtection="1">
      <alignment horizontal="center" vertical="center"/>
    </xf>
    <xf numFmtId="164" fontId="4" fillId="4" borderId="0" xfId="0" applyNumberFormat="1" applyFont="1" applyFill="1" applyBorder="1" applyAlignment="1" applyProtection="1">
      <alignment horizontal="center" vertical="center"/>
    </xf>
    <xf numFmtId="0" fontId="4" fillId="4" borderId="0" xfId="0" applyFont="1" applyFill="1" applyBorder="1" applyAlignment="1" applyProtection="1">
      <alignment vertical="center"/>
    </xf>
    <xf numFmtId="0" fontId="3" fillId="0" borderId="31" xfId="0" applyFont="1" applyBorder="1" applyProtection="1"/>
    <xf numFmtId="0" fontId="3" fillId="3" borderId="32" xfId="0" applyFont="1" applyFill="1" applyBorder="1" applyProtection="1"/>
    <xf numFmtId="0" fontId="3" fillId="3" borderId="33" xfId="0" applyFont="1" applyFill="1" applyBorder="1" applyProtection="1"/>
    <xf numFmtId="0" fontId="3" fillId="3" borderId="34" xfId="0" applyFont="1" applyFill="1" applyBorder="1" applyProtection="1"/>
    <xf numFmtId="164" fontId="4" fillId="5" borderId="0" xfId="0" applyNumberFormat="1" applyFont="1" applyFill="1" applyBorder="1" applyAlignment="1" applyProtection="1">
      <alignment horizontal="center" vertical="center"/>
    </xf>
    <xf numFmtId="0" fontId="4" fillId="5" borderId="0" xfId="0" applyFont="1" applyFill="1" applyBorder="1" applyAlignment="1" applyProtection="1">
      <alignment vertical="center"/>
    </xf>
    <xf numFmtId="164" fontId="4" fillId="6" borderId="0" xfId="0" applyNumberFormat="1" applyFont="1" applyFill="1" applyBorder="1" applyAlignment="1" applyProtection="1">
      <alignment horizontal="center" vertical="center"/>
    </xf>
    <xf numFmtId="0" fontId="4" fillId="6" borderId="0" xfId="0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1" fontId="7" fillId="3" borderId="31" xfId="0" applyNumberFormat="1" applyFont="1" applyFill="1" applyBorder="1" applyAlignment="1" applyProtection="1">
      <alignment horizontal="center" vertical="center"/>
    </xf>
    <xf numFmtId="0" fontId="3" fillId="3" borderId="35" xfId="0" applyFont="1" applyFill="1" applyBorder="1" applyProtection="1"/>
    <xf numFmtId="0" fontId="3" fillId="3" borderId="26" xfId="0" applyFont="1" applyFill="1" applyBorder="1" applyAlignment="1" applyProtection="1">
      <alignment horizontal="center" vertical="center"/>
    </xf>
    <xf numFmtId="0" fontId="3" fillId="3" borderId="36" xfId="0" applyFont="1" applyFill="1" applyBorder="1" applyAlignment="1" applyProtection="1">
      <alignment horizontal="left" vertical="center"/>
    </xf>
    <xf numFmtId="0" fontId="3" fillId="0" borderId="30" xfId="0" applyFont="1" applyFill="1" applyBorder="1" applyAlignment="1" applyProtection="1">
      <alignment horizontal="left" vertical="center"/>
    </xf>
    <xf numFmtId="0" fontId="3" fillId="0" borderId="31" xfId="0" applyFont="1" applyFill="1" applyBorder="1" applyAlignment="1" applyProtection="1">
      <alignment horizontal="left" vertical="center"/>
    </xf>
    <xf numFmtId="0" fontId="3" fillId="8" borderId="0" xfId="0" applyFont="1" applyFill="1" applyBorder="1" applyProtection="1">
      <protection locked="0"/>
    </xf>
    <xf numFmtId="0" fontId="2" fillId="0" borderId="22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164" fontId="2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/>
    </xf>
    <xf numFmtId="1" fontId="2" fillId="0" borderId="0" xfId="0" applyNumberFormat="1" applyFont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30" xfId="0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1" fontId="2" fillId="0" borderId="14" xfId="0" applyNumberFormat="1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164" fontId="2" fillId="0" borderId="14" xfId="0" applyNumberFormat="1" applyFont="1" applyBorder="1" applyAlignment="1" applyProtection="1">
      <alignment horizontal="center" vertical="center"/>
    </xf>
    <xf numFmtId="0" fontId="2" fillId="0" borderId="29" xfId="0" applyFont="1" applyBorder="1" applyAlignment="1" applyProtection="1">
      <alignment horizontal="center" vertical="center"/>
    </xf>
    <xf numFmtId="164" fontId="4" fillId="4" borderId="39" xfId="0" applyNumberFormat="1" applyFont="1" applyFill="1" applyBorder="1" applyAlignment="1" applyProtection="1">
      <alignment horizontal="center" vertical="center"/>
    </xf>
    <xf numFmtId="0" fontId="4" fillId="4" borderId="40" xfId="0" applyFont="1" applyFill="1" applyBorder="1" applyAlignment="1" applyProtection="1">
      <alignment vertical="center"/>
    </xf>
    <xf numFmtId="164" fontId="4" fillId="5" borderId="39" xfId="0" applyNumberFormat="1" applyFont="1" applyFill="1" applyBorder="1" applyAlignment="1" applyProtection="1">
      <alignment horizontal="center" vertical="center"/>
    </xf>
    <xf numFmtId="0" fontId="4" fillId="5" borderId="40" xfId="0" applyFont="1" applyFill="1" applyBorder="1" applyAlignment="1" applyProtection="1">
      <alignment vertical="center"/>
    </xf>
    <xf numFmtId="164" fontId="4" fillId="6" borderId="41" xfId="0" applyNumberFormat="1" applyFont="1" applyFill="1" applyBorder="1" applyAlignment="1" applyProtection="1">
      <alignment horizontal="center" vertical="center"/>
    </xf>
    <xf numFmtId="0" fontId="4" fillId="6" borderId="42" xfId="0" applyFont="1" applyFill="1" applyBorder="1" applyAlignment="1" applyProtection="1">
      <alignment vertical="center"/>
    </xf>
    <xf numFmtId="0" fontId="2" fillId="3" borderId="30" xfId="0" applyFont="1" applyFill="1" applyBorder="1" applyAlignment="1" applyProtection="1">
      <alignment horizontal="left" vertical="center"/>
    </xf>
    <xf numFmtId="0" fontId="2" fillId="3" borderId="0" xfId="0" applyFont="1" applyFill="1" applyBorder="1" applyAlignment="1" applyProtection="1">
      <alignment horizontal="left" vertical="center"/>
    </xf>
    <xf numFmtId="0" fontId="13" fillId="3" borderId="0" xfId="0" applyFont="1" applyFill="1" applyAlignment="1" applyProtection="1">
      <alignment horizontal="center" vertical="center"/>
    </xf>
    <xf numFmtId="0" fontId="13" fillId="3" borderId="32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/>
    </xf>
    <xf numFmtId="0" fontId="9" fillId="0" borderId="30" xfId="0" applyFont="1" applyFill="1" applyBorder="1" applyAlignment="1" applyProtection="1">
      <alignment vertical="center" wrapText="1"/>
    </xf>
    <xf numFmtId="0" fontId="9" fillId="0" borderId="0" xfId="0" applyFont="1" applyFill="1" applyBorder="1" applyAlignment="1" applyProtection="1">
      <alignment vertical="center" wrapText="1"/>
    </xf>
    <xf numFmtId="0" fontId="8" fillId="0" borderId="30" xfId="0" applyFont="1" applyBorder="1" applyAlignment="1" applyProtection="1">
      <alignment vertical="center" wrapText="1"/>
    </xf>
    <xf numFmtId="0" fontId="8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left" vertical="center"/>
    </xf>
    <xf numFmtId="1" fontId="2" fillId="0" borderId="0" xfId="0" applyNumberFormat="1" applyFont="1" applyAlignment="1">
      <alignment horizontal="center" vertical="center"/>
    </xf>
    <xf numFmtId="0" fontId="5" fillId="9" borderId="32" xfId="0" applyFont="1" applyFill="1" applyBorder="1" applyAlignment="1" applyProtection="1">
      <alignment horizontal="left" vertical="center"/>
    </xf>
    <xf numFmtId="0" fontId="4" fillId="4" borderId="30" xfId="0" applyFont="1" applyFill="1" applyBorder="1" applyAlignment="1" applyProtection="1">
      <alignment horizontal="left" vertical="center"/>
    </xf>
    <xf numFmtId="0" fontId="4" fillId="4" borderId="0" xfId="0" applyFont="1" applyFill="1" applyBorder="1" applyAlignment="1" applyProtection="1">
      <alignment horizontal="left" vertical="center"/>
    </xf>
    <xf numFmtId="0" fontId="4" fillId="4" borderId="40" xfId="0" applyFont="1" applyFill="1" applyBorder="1" applyAlignment="1" applyProtection="1">
      <alignment horizontal="left" vertical="center"/>
    </xf>
    <xf numFmtId="0" fontId="4" fillId="5" borderId="30" xfId="0" applyFont="1" applyFill="1" applyBorder="1" applyAlignment="1" applyProtection="1">
      <alignment horizontal="left" vertical="center"/>
    </xf>
    <xf numFmtId="0" fontId="4" fillId="5" borderId="0" xfId="0" applyFont="1" applyFill="1" applyBorder="1" applyAlignment="1" applyProtection="1">
      <alignment horizontal="left" vertical="center"/>
    </xf>
    <xf numFmtId="0" fontId="4" fillId="5" borderId="40" xfId="0" applyFont="1" applyFill="1" applyBorder="1" applyAlignment="1" applyProtection="1">
      <alignment horizontal="left" vertical="center"/>
    </xf>
    <xf numFmtId="0" fontId="4" fillId="6" borderId="30" xfId="0" applyFont="1" applyFill="1" applyBorder="1" applyAlignment="1" applyProtection="1">
      <alignment horizontal="left" vertical="center"/>
    </xf>
    <xf numFmtId="0" fontId="4" fillId="6" borderId="0" xfId="0" applyFont="1" applyFill="1" applyBorder="1" applyAlignment="1" applyProtection="1">
      <alignment horizontal="left" vertical="center"/>
    </xf>
    <xf numFmtId="0" fontId="4" fillId="6" borderId="40" xfId="0" applyFont="1" applyFill="1" applyBorder="1" applyAlignment="1" applyProtection="1">
      <alignment horizontal="left" vertical="center"/>
    </xf>
    <xf numFmtId="0" fontId="12" fillId="0" borderId="43" xfId="0" applyFont="1" applyBorder="1" applyAlignment="1" applyProtection="1">
      <alignment horizontal="center" vertical="center"/>
    </xf>
    <xf numFmtId="0" fontId="14" fillId="0" borderId="0" xfId="0" applyFont="1"/>
    <xf numFmtId="0" fontId="0" fillId="0" borderId="0" xfId="0" applyAlignment="1">
      <alignment wrapText="1"/>
    </xf>
    <xf numFmtId="0" fontId="4" fillId="10" borderId="0" xfId="0" applyFont="1" applyFill="1" applyBorder="1" applyAlignment="1" applyProtection="1">
      <alignment vertical="center"/>
    </xf>
    <xf numFmtId="0" fontId="3" fillId="0" borderId="32" xfId="0" applyFont="1" applyBorder="1" applyProtection="1"/>
    <xf numFmtId="164" fontId="3" fillId="0" borderId="0" xfId="0" applyNumberFormat="1" applyFont="1" applyAlignment="1">
      <alignment horizontal="center" vertical="center"/>
    </xf>
    <xf numFmtId="0" fontId="0" fillId="0" borderId="0" xfId="0"/>
    <xf numFmtId="0" fontId="8" fillId="0" borderId="44" xfId="0" applyFont="1" applyBorder="1" applyAlignment="1" applyProtection="1">
      <alignment horizontal="center" vertical="center" wrapText="1"/>
    </xf>
    <xf numFmtId="0" fontId="8" fillId="0" borderId="45" xfId="0" applyFont="1" applyBorder="1" applyAlignment="1" applyProtection="1">
      <alignment horizontal="center" vertical="center" wrapText="1"/>
    </xf>
    <xf numFmtId="0" fontId="8" fillId="0" borderId="46" xfId="0" applyFont="1" applyBorder="1" applyAlignment="1" applyProtection="1">
      <alignment horizontal="center" vertical="center" wrapText="1"/>
    </xf>
    <xf numFmtId="0" fontId="2" fillId="3" borderId="28" xfId="0" applyFont="1" applyFill="1" applyBorder="1" applyAlignment="1" applyProtection="1">
      <alignment horizontal="left" vertical="center"/>
    </xf>
    <xf numFmtId="0" fontId="2" fillId="3" borderId="14" xfId="0" applyFont="1" applyFill="1" applyBorder="1" applyAlignment="1" applyProtection="1">
      <alignment horizontal="left" vertical="center"/>
    </xf>
    <xf numFmtId="0" fontId="10" fillId="3" borderId="30" xfId="0" applyFont="1" applyFill="1" applyBorder="1" applyAlignment="1" applyProtection="1">
      <alignment horizontal="center" vertical="center" wrapText="1"/>
    </xf>
    <xf numFmtId="0" fontId="0" fillId="3" borderId="0" xfId="0" applyFill="1" applyBorder="1"/>
    <xf numFmtId="0" fontId="0" fillId="3" borderId="31" xfId="0" applyFill="1" applyBorder="1"/>
    <xf numFmtId="0" fontId="3" fillId="0" borderId="28" xfId="0" applyFont="1" applyFill="1" applyBorder="1" applyAlignment="1" applyProtection="1">
      <alignment horizontal="center" vertical="center"/>
    </xf>
    <xf numFmtId="0" fontId="3" fillId="0" borderId="14" xfId="0" applyFont="1" applyFill="1" applyBorder="1" applyAlignment="1" applyProtection="1">
      <alignment horizontal="center" vertical="center"/>
    </xf>
    <xf numFmtId="0" fontId="3" fillId="0" borderId="29" xfId="0" applyFont="1" applyFill="1" applyBorder="1" applyAlignment="1" applyProtection="1">
      <alignment horizontal="center" vertical="center"/>
    </xf>
    <xf numFmtId="0" fontId="3" fillId="0" borderId="32" xfId="0" applyFont="1" applyFill="1" applyBorder="1" applyAlignment="1" applyProtection="1">
      <alignment horizontal="center" vertical="center"/>
    </xf>
    <xf numFmtId="0" fontId="3" fillId="0" borderId="33" xfId="0" applyFont="1" applyFill="1" applyBorder="1" applyAlignment="1" applyProtection="1">
      <alignment horizontal="center" vertical="center"/>
    </xf>
    <xf numFmtId="0" fontId="3" fillId="0" borderId="34" xfId="0" applyFont="1" applyFill="1" applyBorder="1" applyAlignment="1" applyProtection="1">
      <alignment horizontal="center" vertical="center"/>
    </xf>
    <xf numFmtId="0" fontId="2" fillId="0" borderId="28" xfId="0" applyFont="1" applyBorder="1" applyAlignment="1" applyProtection="1">
      <alignment horizontal="left" vertical="center"/>
    </xf>
    <xf numFmtId="0" fontId="2" fillId="0" borderId="14" xfId="0" applyFont="1" applyBorder="1" applyAlignment="1" applyProtection="1">
      <alignment horizontal="left" vertical="center"/>
    </xf>
    <xf numFmtId="0" fontId="2" fillId="0" borderId="3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5" fillId="0" borderId="28" xfId="0" applyFont="1" applyFill="1" applyBorder="1" applyAlignment="1" applyProtection="1">
      <alignment horizontal="center" vertical="center"/>
    </xf>
    <xf numFmtId="0" fontId="5" fillId="0" borderId="14" xfId="0" applyFont="1" applyFill="1" applyBorder="1" applyAlignment="1" applyProtection="1">
      <alignment horizontal="center" vertical="center"/>
    </xf>
    <xf numFmtId="0" fontId="5" fillId="0" borderId="29" xfId="0" applyFont="1" applyFill="1" applyBorder="1" applyAlignment="1" applyProtection="1">
      <alignment horizontal="center" vertical="center"/>
    </xf>
    <xf numFmtId="0" fontId="5" fillId="0" borderId="3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31" xfId="0" applyFont="1" applyFill="1" applyBorder="1" applyAlignment="1" applyProtection="1">
      <alignment horizontal="center" vertical="center"/>
    </xf>
    <xf numFmtId="0" fontId="10" fillId="9" borderId="33" xfId="0" applyFont="1" applyFill="1" applyBorder="1" applyAlignment="1" applyProtection="1">
      <alignment horizontal="center" vertical="center" wrapText="1"/>
    </xf>
    <xf numFmtId="0" fontId="10" fillId="9" borderId="34" xfId="0" applyFont="1" applyFill="1" applyBorder="1" applyAlignment="1" applyProtection="1">
      <alignment horizontal="center" vertical="center" wrapText="1"/>
    </xf>
    <xf numFmtId="0" fontId="4" fillId="5" borderId="30" xfId="0" applyFont="1" applyFill="1" applyBorder="1" applyAlignment="1" applyProtection="1">
      <alignment horizontal="left" vertical="center"/>
    </xf>
    <xf numFmtId="0" fontId="4" fillId="5" borderId="0" xfId="0" applyFont="1" applyFill="1" applyBorder="1" applyAlignment="1" applyProtection="1">
      <alignment horizontal="left" vertical="center"/>
    </xf>
    <xf numFmtId="0" fontId="4" fillId="6" borderId="30" xfId="0" applyFont="1" applyFill="1" applyBorder="1" applyAlignment="1" applyProtection="1">
      <alignment horizontal="left" vertical="center"/>
    </xf>
    <xf numFmtId="0" fontId="4" fillId="6" borderId="0" xfId="0" applyFont="1" applyFill="1" applyBorder="1" applyAlignment="1" applyProtection="1">
      <alignment horizontal="left" vertical="center"/>
    </xf>
    <xf numFmtId="0" fontId="10" fillId="9" borderId="0" xfId="0" applyFont="1" applyFill="1" applyBorder="1" applyAlignment="1" applyProtection="1">
      <alignment horizontal="center" vertical="center" wrapText="1"/>
    </xf>
    <xf numFmtId="0" fontId="10" fillId="9" borderId="31" xfId="0" applyFont="1" applyFill="1" applyBorder="1" applyAlignment="1" applyProtection="1">
      <alignment horizontal="center" vertical="center" wrapText="1"/>
    </xf>
    <xf numFmtId="0" fontId="10" fillId="9" borderId="30" xfId="0" applyFont="1" applyFill="1" applyBorder="1" applyAlignment="1" applyProtection="1">
      <alignment horizontal="center" vertical="center" wrapText="1"/>
    </xf>
    <xf numFmtId="0" fontId="0" fillId="0" borderId="0" xfId="0" applyBorder="1"/>
    <xf numFmtId="0" fontId="0" fillId="0" borderId="31" xfId="0" applyBorder="1"/>
    <xf numFmtId="0" fontId="4" fillId="4" borderId="30" xfId="0" applyFont="1" applyFill="1" applyBorder="1" applyAlignment="1" applyProtection="1">
      <alignment horizontal="left" vertical="center"/>
    </xf>
    <xf numFmtId="0" fontId="4" fillId="4" borderId="0" xfId="0" applyFont="1" applyFill="1" applyBorder="1" applyAlignment="1" applyProtection="1">
      <alignment horizontal="left" vertical="center"/>
    </xf>
    <xf numFmtId="0" fontId="0" fillId="0" borderId="0" xfId="0"/>
    <xf numFmtId="0" fontId="2" fillId="0" borderId="30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1" fillId="0" borderId="0" xfId="0" applyFont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/>
    </xf>
  </cellXfs>
  <cellStyles count="1">
    <cellStyle name="Standard" xfId="0" builtinId="0"/>
  </cellStyles>
  <dxfs count="17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4" tint="0.39994506668294322"/>
        </patternFill>
      </fill>
    </dxf>
    <dxf>
      <font>
        <color theme="0"/>
      </font>
      <fill>
        <patternFill>
          <bgColor theme="4" tint="0.39994506668294322"/>
        </patternFill>
      </fill>
    </dxf>
    <dxf>
      <font>
        <color theme="0"/>
      </font>
      <fill>
        <patternFill>
          <bgColor theme="4" tint="0.39994506668294322"/>
        </patternFill>
      </fill>
    </dxf>
    <dxf>
      <font>
        <color theme="0"/>
      </font>
      <fill>
        <patternFill>
          <bgColor theme="4" tint="0.39994506668294322"/>
        </patternFill>
      </fill>
    </dxf>
    <dxf>
      <font>
        <color theme="0"/>
      </font>
      <fill>
        <patternFill>
          <bgColor theme="4" tint="0.39994506668294322"/>
        </patternFill>
      </fill>
    </dxf>
    <dxf>
      <font>
        <color theme="0"/>
      </font>
      <fill>
        <patternFill>
          <bgColor theme="4" tint="0.39994506668294322"/>
        </patternFill>
      </fill>
    </dxf>
    <dxf>
      <font>
        <color theme="0"/>
      </font>
      <fill>
        <patternFill>
          <bgColor theme="4" tint="0.39994506668294322"/>
        </patternFill>
      </fill>
    </dxf>
    <dxf>
      <font>
        <color theme="0"/>
      </font>
      <fill>
        <patternFill>
          <bgColor theme="4" tint="0.39994506668294322"/>
        </patternFill>
      </fill>
    </dxf>
    <dxf>
      <font>
        <color theme="0"/>
      </font>
      <fill>
        <patternFill>
          <bgColor theme="4" tint="0.39994506668294322"/>
        </patternFill>
      </fill>
    </dxf>
    <dxf>
      <font>
        <color theme="0"/>
      </font>
      <fill>
        <patternFill>
          <bgColor theme="4" tint="0.39994506668294322"/>
        </patternFill>
      </fill>
    </dxf>
    <dxf>
      <font>
        <color theme="0"/>
      </font>
      <fill>
        <patternFill>
          <bgColor theme="4" tint="0.39994506668294322"/>
        </patternFill>
      </fill>
    </dxf>
    <dxf>
      <fill>
        <patternFill>
          <bgColor theme="1"/>
        </patternFill>
      </fill>
    </dxf>
  </dxfs>
  <tableStyles count="0" defaultTableStyle="TableStyleMedium9" defaultPivotStyle="PivotStyleLight16"/>
  <colors>
    <mruColors>
      <color rgb="FF77933C"/>
      <color rgb="FF95373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17452644883771"/>
          <c:y val="0.10077116347010753"/>
          <c:w val="0.85887554728111026"/>
          <c:h val="0.77190722697308589"/>
        </c:manualLayout>
      </c:layout>
      <c:scatterChart>
        <c:scatterStyle val="smoothMarker"/>
        <c:varyColors val="0"/>
        <c:ser>
          <c:idx val="0"/>
          <c:order val="0"/>
          <c:tx>
            <c:v>Beurteilungspegel Lr Heizen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Berechnung_Abstand_Heizen!$B$9:$B$408</c:f>
              <c:numCache>
                <c:formatCode>General</c:formatCode>
                <c:ptCount val="400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  <c:pt idx="10">
                  <c:v>1.1000000000000001</c:v>
                </c:pt>
                <c:pt idx="11">
                  <c:v>1.2</c:v>
                </c:pt>
                <c:pt idx="12">
                  <c:v>1.3</c:v>
                </c:pt>
                <c:pt idx="13">
                  <c:v>1.4</c:v>
                </c:pt>
                <c:pt idx="14">
                  <c:v>1.5</c:v>
                </c:pt>
                <c:pt idx="15">
                  <c:v>1.6</c:v>
                </c:pt>
                <c:pt idx="16">
                  <c:v>1.7</c:v>
                </c:pt>
                <c:pt idx="17">
                  <c:v>1.8</c:v>
                </c:pt>
                <c:pt idx="18">
                  <c:v>1.9</c:v>
                </c:pt>
                <c:pt idx="19">
                  <c:v>2</c:v>
                </c:pt>
                <c:pt idx="20">
                  <c:v>2.1</c:v>
                </c:pt>
                <c:pt idx="21">
                  <c:v>2.2000000000000002</c:v>
                </c:pt>
                <c:pt idx="22">
                  <c:v>2.2999999999999998</c:v>
                </c:pt>
                <c:pt idx="23">
                  <c:v>2.4</c:v>
                </c:pt>
                <c:pt idx="24">
                  <c:v>2.5</c:v>
                </c:pt>
                <c:pt idx="25">
                  <c:v>2.6</c:v>
                </c:pt>
                <c:pt idx="26">
                  <c:v>2.7</c:v>
                </c:pt>
                <c:pt idx="27">
                  <c:v>2.8</c:v>
                </c:pt>
                <c:pt idx="28">
                  <c:v>2.9</c:v>
                </c:pt>
                <c:pt idx="29">
                  <c:v>3</c:v>
                </c:pt>
                <c:pt idx="30">
                  <c:v>3.1</c:v>
                </c:pt>
                <c:pt idx="31">
                  <c:v>3.2</c:v>
                </c:pt>
                <c:pt idx="32">
                  <c:v>3.3</c:v>
                </c:pt>
                <c:pt idx="33">
                  <c:v>3.4</c:v>
                </c:pt>
                <c:pt idx="34">
                  <c:v>3.5</c:v>
                </c:pt>
                <c:pt idx="35">
                  <c:v>3.6</c:v>
                </c:pt>
                <c:pt idx="36">
                  <c:v>3.7</c:v>
                </c:pt>
                <c:pt idx="37">
                  <c:v>3.8</c:v>
                </c:pt>
                <c:pt idx="38">
                  <c:v>3.9</c:v>
                </c:pt>
                <c:pt idx="39">
                  <c:v>4</c:v>
                </c:pt>
                <c:pt idx="40">
                  <c:v>4.0999999999999996</c:v>
                </c:pt>
                <c:pt idx="41">
                  <c:v>4.2</c:v>
                </c:pt>
                <c:pt idx="42">
                  <c:v>4.3</c:v>
                </c:pt>
                <c:pt idx="43">
                  <c:v>4.4000000000000004</c:v>
                </c:pt>
                <c:pt idx="44">
                  <c:v>4.5</c:v>
                </c:pt>
                <c:pt idx="45">
                  <c:v>4.5999999999999996</c:v>
                </c:pt>
                <c:pt idx="46">
                  <c:v>4.7</c:v>
                </c:pt>
                <c:pt idx="47">
                  <c:v>4.8</c:v>
                </c:pt>
                <c:pt idx="48">
                  <c:v>4.9000000000000004</c:v>
                </c:pt>
                <c:pt idx="49">
                  <c:v>5</c:v>
                </c:pt>
                <c:pt idx="50">
                  <c:v>5.0999999999999996</c:v>
                </c:pt>
                <c:pt idx="51">
                  <c:v>5.2</c:v>
                </c:pt>
                <c:pt idx="52">
                  <c:v>5.3</c:v>
                </c:pt>
                <c:pt idx="53">
                  <c:v>5.4</c:v>
                </c:pt>
                <c:pt idx="54">
                  <c:v>5.5</c:v>
                </c:pt>
                <c:pt idx="55">
                  <c:v>5.6</c:v>
                </c:pt>
                <c:pt idx="56">
                  <c:v>5.7</c:v>
                </c:pt>
                <c:pt idx="57">
                  <c:v>5.8</c:v>
                </c:pt>
                <c:pt idx="58">
                  <c:v>5.9</c:v>
                </c:pt>
                <c:pt idx="59">
                  <c:v>6</c:v>
                </c:pt>
                <c:pt idx="60">
                  <c:v>6.1</c:v>
                </c:pt>
                <c:pt idx="61">
                  <c:v>6.2</c:v>
                </c:pt>
                <c:pt idx="62">
                  <c:v>6.3</c:v>
                </c:pt>
                <c:pt idx="63">
                  <c:v>6.4</c:v>
                </c:pt>
                <c:pt idx="64">
                  <c:v>6.5</c:v>
                </c:pt>
                <c:pt idx="65">
                  <c:v>6.6</c:v>
                </c:pt>
                <c:pt idx="66">
                  <c:v>6.7</c:v>
                </c:pt>
                <c:pt idx="67">
                  <c:v>6.8</c:v>
                </c:pt>
                <c:pt idx="68">
                  <c:v>6.9</c:v>
                </c:pt>
                <c:pt idx="69">
                  <c:v>7</c:v>
                </c:pt>
                <c:pt idx="70">
                  <c:v>7.1</c:v>
                </c:pt>
                <c:pt idx="71">
                  <c:v>7.2</c:v>
                </c:pt>
                <c:pt idx="72">
                  <c:v>7.3</c:v>
                </c:pt>
                <c:pt idx="73">
                  <c:v>7.4</c:v>
                </c:pt>
                <c:pt idx="74">
                  <c:v>7.5</c:v>
                </c:pt>
                <c:pt idx="75">
                  <c:v>7.6</c:v>
                </c:pt>
                <c:pt idx="76">
                  <c:v>7.7</c:v>
                </c:pt>
                <c:pt idx="77">
                  <c:v>7.8</c:v>
                </c:pt>
                <c:pt idx="78">
                  <c:v>7.9</c:v>
                </c:pt>
                <c:pt idx="79">
                  <c:v>8</c:v>
                </c:pt>
                <c:pt idx="80">
                  <c:v>8.1</c:v>
                </c:pt>
                <c:pt idx="81">
                  <c:v>8.1999999999999993</c:v>
                </c:pt>
                <c:pt idx="82">
                  <c:v>8.3000000000000007</c:v>
                </c:pt>
                <c:pt idx="83">
                  <c:v>8.4</c:v>
                </c:pt>
                <c:pt idx="84">
                  <c:v>8.5</c:v>
                </c:pt>
                <c:pt idx="85">
                  <c:v>8.6</c:v>
                </c:pt>
                <c:pt idx="86">
                  <c:v>8.6999999999999993</c:v>
                </c:pt>
                <c:pt idx="87">
                  <c:v>8.8000000000000007</c:v>
                </c:pt>
                <c:pt idx="88">
                  <c:v>8.9</c:v>
                </c:pt>
                <c:pt idx="89">
                  <c:v>9</c:v>
                </c:pt>
                <c:pt idx="90">
                  <c:v>9.1</c:v>
                </c:pt>
                <c:pt idx="91">
                  <c:v>9.1999999999999993</c:v>
                </c:pt>
                <c:pt idx="92">
                  <c:v>9.3000000000000007</c:v>
                </c:pt>
                <c:pt idx="93">
                  <c:v>9.4</c:v>
                </c:pt>
                <c:pt idx="94">
                  <c:v>9.5</c:v>
                </c:pt>
                <c:pt idx="95">
                  <c:v>9.6</c:v>
                </c:pt>
                <c:pt idx="96">
                  <c:v>9.6999999999999993</c:v>
                </c:pt>
                <c:pt idx="97">
                  <c:v>9.8000000000000007</c:v>
                </c:pt>
                <c:pt idx="98">
                  <c:v>9.9</c:v>
                </c:pt>
                <c:pt idx="99">
                  <c:v>10</c:v>
                </c:pt>
                <c:pt idx="100">
                  <c:v>10.1</c:v>
                </c:pt>
                <c:pt idx="101">
                  <c:v>10.199999999999999</c:v>
                </c:pt>
                <c:pt idx="102">
                  <c:v>10.3</c:v>
                </c:pt>
                <c:pt idx="103">
                  <c:v>10.4</c:v>
                </c:pt>
                <c:pt idx="104">
                  <c:v>10.5</c:v>
                </c:pt>
                <c:pt idx="105">
                  <c:v>10.6</c:v>
                </c:pt>
                <c:pt idx="106">
                  <c:v>10.7</c:v>
                </c:pt>
                <c:pt idx="107">
                  <c:v>10.8</c:v>
                </c:pt>
                <c:pt idx="108">
                  <c:v>10.9</c:v>
                </c:pt>
                <c:pt idx="109">
                  <c:v>11</c:v>
                </c:pt>
                <c:pt idx="110">
                  <c:v>11.1</c:v>
                </c:pt>
                <c:pt idx="111">
                  <c:v>11.2</c:v>
                </c:pt>
                <c:pt idx="112">
                  <c:v>11.3</c:v>
                </c:pt>
                <c:pt idx="113">
                  <c:v>11.4</c:v>
                </c:pt>
                <c:pt idx="114">
                  <c:v>11.5</c:v>
                </c:pt>
                <c:pt idx="115">
                  <c:v>11.6</c:v>
                </c:pt>
                <c:pt idx="116">
                  <c:v>11.7</c:v>
                </c:pt>
                <c:pt idx="117">
                  <c:v>11.8</c:v>
                </c:pt>
                <c:pt idx="118">
                  <c:v>11.9</c:v>
                </c:pt>
                <c:pt idx="119">
                  <c:v>12</c:v>
                </c:pt>
                <c:pt idx="120">
                  <c:v>12.1</c:v>
                </c:pt>
                <c:pt idx="121">
                  <c:v>12.2</c:v>
                </c:pt>
                <c:pt idx="122">
                  <c:v>12.3</c:v>
                </c:pt>
                <c:pt idx="123">
                  <c:v>12.4</c:v>
                </c:pt>
                <c:pt idx="124">
                  <c:v>12.5</c:v>
                </c:pt>
                <c:pt idx="125">
                  <c:v>12.6</c:v>
                </c:pt>
                <c:pt idx="126">
                  <c:v>12.7</c:v>
                </c:pt>
                <c:pt idx="127">
                  <c:v>12.8</c:v>
                </c:pt>
                <c:pt idx="128">
                  <c:v>12.9</c:v>
                </c:pt>
                <c:pt idx="129">
                  <c:v>13</c:v>
                </c:pt>
                <c:pt idx="130">
                  <c:v>13.1</c:v>
                </c:pt>
                <c:pt idx="131">
                  <c:v>13.2</c:v>
                </c:pt>
                <c:pt idx="132">
                  <c:v>13.3</c:v>
                </c:pt>
                <c:pt idx="133">
                  <c:v>13.4</c:v>
                </c:pt>
                <c:pt idx="134">
                  <c:v>13.5</c:v>
                </c:pt>
                <c:pt idx="135">
                  <c:v>13.6</c:v>
                </c:pt>
                <c:pt idx="136">
                  <c:v>13.7</c:v>
                </c:pt>
                <c:pt idx="137">
                  <c:v>13.8</c:v>
                </c:pt>
                <c:pt idx="138">
                  <c:v>13.9</c:v>
                </c:pt>
                <c:pt idx="139">
                  <c:v>14</c:v>
                </c:pt>
                <c:pt idx="140">
                  <c:v>14.1</c:v>
                </c:pt>
                <c:pt idx="141">
                  <c:v>14.2</c:v>
                </c:pt>
                <c:pt idx="142">
                  <c:v>14.3</c:v>
                </c:pt>
                <c:pt idx="143">
                  <c:v>14.4</c:v>
                </c:pt>
                <c:pt idx="144">
                  <c:v>14.5</c:v>
                </c:pt>
                <c:pt idx="145">
                  <c:v>14.6</c:v>
                </c:pt>
                <c:pt idx="146">
                  <c:v>14.7</c:v>
                </c:pt>
                <c:pt idx="147">
                  <c:v>14.8</c:v>
                </c:pt>
                <c:pt idx="148">
                  <c:v>14.9</c:v>
                </c:pt>
                <c:pt idx="149">
                  <c:v>15</c:v>
                </c:pt>
                <c:pt idx="150">
                  <c:v>15.1</c:v>
                </c:pt>
                <c:pt idx="151">
                  <c:v>15.2</c:v>
                </c:pt>
                <c:pt idx="152">
                  <c:v>15.3</c:v>
                </c:pt>
                <c:pt idx="153">
                  <c:v>15.4</c:v>
                </c:pt>
                <c:pt idx="154">
                  <c:v>15.5</c:v>
                </c:pt>
                <c:pt idx="155">
                  <c:v>15.6</c:v>
                </c:pt>
                <c:pt idx="156">
                  <c:v>15.7</c:v>
                </c:pt>
                <c:pt idx="157">
                  <c:v>15.8</c:v>
                </c:pt>
                <c:pt idx="158">
                  <c:v>15.9</c:v>
                </c:pt>
                <c:pt idx="159">
                  <c:v>16</c:v>
                </c:pt>
                <c:pt idx="160">
                  <c:v>16.100000000000001</c:v>
                </c:pt>
                <c:pt idx="161">
                  <c:v>16.2</c:v>
                </c:pt>
                <c:pt idx="162">
                  <c:v>16.3</c:v>
                </c:pt>
                <c:pt idx="163">
                  <c:v>16.399999999999999</c:v>
                </c:pt>
                <c:pt idx="164">
                  <c:v>16.5</c:v>
                </c:pt>
                <c:pt idx="165">
                  <c:v>16.600000000000001</c:v>
                </c:pt>
                <c:pt idx="166">
                  <c:v>16.7</c:v>
                </c:pt>
                <c:pt idx="167">
                  <c:v>16.8</c:v>
                </c:pt>
                <c:pt idx="168">
                  <c:v>16.899999999999999</c:v>
                </c:pt>
                <c:pt idx="169">
                  <c:v>17</c:v>
                </c:pt>
                <c:pt idx="170">
                  <c:v>17.100000000000001</c:v>
                </c:pt>
                <c:pt idx="171">
                  <c:v>17.2</c:v>
                </c:pt>
                <c:pt idx="172">
                  <c:v>17.3</c:v>
                </c:pt>
                <c:pt idx="173">
                  <c:v>17.399999999999999</c:v>
                </c:pt>
                <c:pt idx="174">
                  <c:v>17.5</c:v>
                </c:pt>
                <c:pt idx="175">
                  <c:v>17.600000000000001</c:v>
                </c:pt>
                <c:pt idx="176">
                  <c:v>17.7</c:v>
                </c:pt>
                <c:pt idx="177">
                  <c:v>17.8</c:v>
                </c:pt>
                <c:pt idx="178">
                  <c:v>17.899999999999999</c:v>
                </c:pt>
                <c:pt idx="179">
                  <c:v>18</c:v>
                </c:pt>
                <c:pt idx="180">
                  <c:v>18.100000000000001</c:v>
                </c:pt>
                <c:pt idx="181">
                  <c:v>18.2</c:v>
                </c:pt>
                <c:pt idx="182">
                  <c:v>18.3</c:v>
                </c:pt>
                <c:pt idx="183">
                  <c:v>18.399999999999999</c:v>
                </c:pt>
                <c:pt idx="184">
                  <c:v>18.5</c:v>
                </c:pt>
                <c:pt idx="185">
                  <c:v>18.600000000000001</c:v>
                </c:pt>
                <c:pt idx="186">
                  <c:v>18.7</c:v>
                </c:pt>
                <c:pt idx="187">
                  <c:v>18.8</c:v>
                </c:pt>
                <c:pt idx="188">
                  <c:v>18.899999999999999</c:v>
                </c:pt>
                <c:pt idx="189">
                  <c:v>19</c:v>
                </c:pt>
                <c:pt idx="190">
                  <c:v>19.100000000000001</c:v>
                </c:pt>
                <c:pt idx="191">
                  <c:v>19.2</c:v>
                </c:pt>
                <c:pt idx="192">
                  <c:v>19.3</c:v>
                </c:pt>
                <c:pt idx="193">
                  <c:v>19.399999999999999</c:v>
                </c:pt>
                <c:pt idx="194">
                  <c:v>19.5</c:v>
                </c:pt>
                <c:pt idx="195">
                  <c:v>19.600000000000001</c:v>
                </c:pt>
                <c:pt idx="196">
                  <c:v>19.7</c:v>
                </c:pt>
                <c:pt idx="197">
                  <c:v>19.8</c:v>
                </c:pt>
                <c:pt idx="198">
                  <c:v>19.899999999999999</c:v>
                </c:pt>
                <c:pt idx="199">
                  <c:v>20</c:v>
                </c:pt>
                <c:pt idx="200">
                  <c:v>20.100000000000001</c:v>
                </c:pt>
                <c:pt idx="201">
                  <c:v>20.2</c:v>
                </c:pt>
                <c:pt idx="202">
                  <c:v>20.3</c:v>
                </c:pt>
                <c:pt idx="203">
                  <c:v>20.399999999999999</c:v>
                </c:pt>
                <c:pt idx="204">
                  <c:v>20.5</c:v>
                </c:pt>
                <c:pt idx="205">
                  <c:v>20.6</c:v>
                </c:pt>
                <c:pt idx="206">
                  <c:v>20.7</c:v>
                </c:pt>
                <c:pt idx="207">
                  <c:v>20.8</c:v>
                </c:pt>
                <c:pt idx="208">
                  <c:v>20.9</c:v>
                </c:pt>
                <c:pt idx="209">
                  <c:v>21</c:v>
                </c:pt>
                <c:pt idx="210">
                  <c:v>21.1</c:v>
                </c:pt>
                <c:pt idx="211">
                  <c:v>21.2</c:v>
                </c:pt>
                <c:pt idx="212">
                  <c:v>21.3</c:v>
                </c:pt>
                <c:pt idx="213">
                  <c:v>21.4</c:v>
                </c:pt>
                <c:pt idx="214">
                  <c:v>21.5</c:v>
                </c:pt>
                <c:pt idx="215">
                  <c:v>21.6</c:v>
                </c:pt>
                <c:pt idx="216">
                  <c:v>21.7</c:v>
                </c:pt>
                <c:pt idx="217">
                  <c:v>21.8</c:v>
                </c:pt>
                <c:pt idx="218">
                  <c:v>21.9</c:v>
                </c:pt>
                <c:pt idx="219">
                  <c:v>22</c:v>
                </c:pt>
                <c:pt idx="220">
                  <c:v>22.1</c:v>
                </c:pt>
                <c:pt idx="221">
                  <c:v>22.2</c:v>
                </c:pt>
                <c:pt idx="222">
                  <c:v>22.3</c:v>
                </c:pt>
                <c:pt idx="223">
                  <c:v>22.4</c:v>
                </c:pt>
                <c:pt idx="224">
                  <c:v>22.5</c:v>
                </c:pt>
                <c:pt idx="225">
                  <c:v>22.6</c:v>
                </c:pt>
                <c:pt idx="226">
                  <c:v>22.7</c:v>
                </c:pt>
                <c:pt idx="227">
                  <c:v>22.8</c:v>
                </c:pt>
                <c:pt idx="228">
                  <c:v>22.9</c:v>
                </c:pt>
                <c:pt idx="229">
                  <c:v>23</c:v>
                </c:pt>
                <c:pt idx="230">
                  <c:v>23.1</c:v>
                </c:pt>
                <c:pt idx="231">
                  <c:v>23.2</c:v>
                </c:pt>
                <c:pt idx="232">
                  <c:v>23.3</c:v>
                </c:pt>
                <c:pt idx="233">
                  <c:v>23.4</c:v>
                </c:pt>
                <c:pt idx="234">
                  <c:v>23.5</c:v>
                </c:pt>
                <c:pt idx="235">
                  <c:v>23.6</c:v>
                </c:pt>
                <c:pt idx="236">
                  <c:v>23.7</c:v>
                </c:pt>
                <c:pt idx="237">
                  <c:v>23.8</c:v>
                </c:pt>
                <c:pt idx="238">
                  <c:v>23.9</c:v>
                </c:pt>
                <c:pt idx="239">
                  <c:v>24</c:v>
                </c:pt>
                <c:pt idx="240">
                  <c:v>24.1</c:v>
                </c:pt>
                <c:pt idx="241">
                  <c:v>24.2</c:v>
                </c:pt>
                <c:pt idx="242">
                  <c:v>24.3</c:v>
                </c:pt>
                <c:pt idx="243">
                  <c:v>24.4</c:v>
                </c:pt>
                <c:pt idx="244">
                  <c:v>24.5</c:v>
                </c:pt>
                <c:pt idx="245">
                  <c:v>24.6</c:v>
                </c:pt>
                <c:pt idx="246">
                  <c:v>24.7</c:v>
                </c:pt>
                <c:pt idx="247">
                  <c:v>24.8</c:v>
                </c:pt>
                <c:pt idx="248">
                  <c:v>24.9</c:v>
                </c:pt>
                <c:pt idx="249">
                  <c:v>25</c:v>
                </c:pt>
                <c:pt idx="250">
                  <c:v>25.1</c:v>
                </c:pt>
                <c:pt idx="251">
                  <c:v>25.2</c:v>
                </c:pt>
                <c:pt idx="252">
                  <c:v>25.3</c:v>
                </c:pt>
                <c:pt idx="253">
                  <c:v>25.4</c:v>
                </c:pt>
                <c:pt idx="254">
                  <c:v>25.5</c:v>
                </c:pt>
                <c:pt idx="255">
                  <c:v>25.6</c:v>
                </c:pt>
                <c:pt idx="256">
                  <c:v>25.7</c:v>
                </c:pt>
                <c:pt idx="257">
                  <c:v>25.8</c:v>
                </c:pt>
                <c:pt idx="258">
                  <c:v>25.9</c:v>
                </c:pt>
                <c:pt idx="259">
                  <c:v>26</c:v>
                </c:pt>
                <c:pt idx="260">
                  <c:v>26.1</c:v>
                </c:pt>
                <c:pt idx="261">
                  <c:v>26.2</c:v>
                </c:pt>
                <c:pt idx="262">
                  <c:v>26.3</c:v>
                </c:pt>
                <c:pt idx="263">
                  <c:v>26.4</c:v>
                </c:pt>
                <c:pt idx="264">
                  <c:v>26.5</c:v>
                </c:pt>
                <c:pt idx="265">
                  <c:v>26.6</c:v>
                </c:pt>
                <c:pt idx="266">
                  <c:v>26.7</c:v>
                </c:pt>
                <c:pt idx="267">
                  <c:v>26.8</c:v>
                </c:pt>
                <c:pt idx="268">
                  <c:v>26.9</c:v>
                </c:pt>
                <c:pt idx="269">
                  <c:v>27</c:v>
                </c:pt>
                <c:pt idx="270">
                  <c:v>27.1</c:v>
                </c:pt>
                <c:pt idx="271">
                  <c:v>27.2</c:v>
                </c:pt>
                <c:pt idx="272">
                  <c:v>27.3</c:v>
                </c:pt>
                <c:pt idx="273">
                  <c:v>27.4</c:v>
                </c:pt>
                <c:pt idx="274">
                  <c:v>27.5</c:v>
                </c:pt>
                <c:pt idx="275">
                  <c:v>27.6</c:v>
                </c:pt>
                <c:pt idx="276">
                  <c:v>27.7</c:v>
                </c:pt>
                <c:pt idx="277">
                  <c:v>27.8</c:v>
                </c:pt>
                <c:pt idx="278">
                  <c:v>27.9</c:v>
                </c:pt>
                <c:pt idx="279">
                  <c:v>28</c:v>
                </c:pt>
                <c:pt idx="280">
                  <c:v>28.1</c:v>
                </c:pt>
                <c:pt idx="281">
                  <c:v>28.2</c:v>
                </c:pt>
                <c:pt idx="282">
                  <c:v>28.3</c:v>
                </c:pt>
                <c:pt idx="283">
                  <c:v>28.4</c:v>
                </c:pt>
                <c:pt idx="284">
                  <c:v>28.5</c:v>
                </c:pt>
                <c:pt idx="285">
                  <c:v>28.6</c:v>
                </c:pt>
                <c:pt idx="286">
                  <c:v>28.7</c:v>
                </c:pt>
                <c:pt idx="287">
                  <c:v>28.8</c:v>
                </c:pt>
                <c:pt idx="288">
                  <c:v>28.9</c:v>
                </c:pt>
                <c:pt idx="289">
                  <c:v>29</c:v>
                </c:pt>
                <c:pt idx="290">
                  <c:v>29.1</c:v>
                </c:pt>
                <c:pt idx="291">
                  <c:v>29.2</c:v>
                </c:pt>
                <c:pt idx="292">
                  <c:v>29.3</c:v>
                </c:pt>
                <c:pt idx="293">
                  <c:v>29.4</c:v>
                </c:pt>
                <c:pt idx="294">
                  <c:v>29.5</c:v>
                </c:pt>
                <c:pt idx="295">
                  <c:v>29.6</c:v>
                </c:pt>
                <c:pt idx="296">
                  <c:v>29.7</c:v>
                </c:pt>
                <c:pt idx="297">
                  <c:v>29.8</c:v>
                </c:pt>
                <c:pt idx="298">
                  <c:v>29.9</c:v>
                </c:pt>
                <c:pt idx="299">
                  <c:v>30</c:v>
                </c:pt>
                <c:pt idx="300">
                  <c:v>30.1</c:v>
                </c:pt>
                <c:pt idx="301">
                  <c:v>30.2</c:v>
                </c:pt>
                <c:pt idx="302">
                  <c:v>30.3</c:v>
                </c:pt>
                <c:pt idx="303">
                  <c:v>30.4</c:v>
                </c:pt>
                <c:pt idx="304">
                  <c:v>30.5</c:v>
                </c:pt>
                <c:pt idx="305">
                  <c:v>30.6</c:v>
                </c:pt>
                <c:pt idx="306">
                  <c:v>30.7</c:v>
                </c:pt>
                <c:pt idx="307">
                  <c:v>30.8</c:v>
                </c:pt>
                <c:pt idx="308">
                  <c:v>30.9</c:v>
                </c:pt>
                <c:pt idx="309">
                  <c:v>31</c:v>
                </c:pt>
                <c:pt idx="310">
                  <c:v>31.1</c:v>
                </c:pt>
                <c:pt idx="311">
                  <c:v>31.2</c:v>
                </c:pt>
                <c:pt idx="312">
                  <c:v>31.3</c:v>
                </c:pt>
                <c:pt idx="313">
                  <c:v>31.4</c:v>
                </c:pt>
                <c:pt idx="314">
                  <c:v>31.5</c:v>
                </c:pt>
                <c:pt idx="315">
                  <c:v>31.6</c:v>
                </c:pt>
                <c:pt idx="316">
                  <c:v>31.7</c:v>
                </c:pt>
                <c:pt idx="317">
                  <c:v>31.8</c:v>
                </c:pt>
                <c:pt idx="318">
                  <c:v>31.9</c:v>
                </c:pt>
                <c:pt idx="319">
                  <c:v>32</c:v>
                </c:pt>
                <c:pt idx="320">
                  <c:v>32.1</c:v>
                </c:pt>
                <c:pt idx="321">
                  <c:v>32.200000000000003</c:v>
                </c:pt>
                <c:pt idx="322">
                  <c:v>32.299999999999997</c:v>
                </c:pt>
                <c:pt idx="323">
                  <c:v>32.4</c:v>
                </c:pt>
                <c:pt idx="324">
                  <c:v>32.5</c:v>
                </c:pt>
                <c:pt idx="325">
                  <c:v>32.6</c:v>
                </c:pt>
                <c:pt idx="326">
                  <c:v>32.700000000000003</c:v>
                </c:pt>
                <c:pt idx="327">
                  <c:v>32.799999999999997</c:v>
                </c:pt>
                <c:pt idx="328">
                  <c:v>32.9</c:v>
                </c:pt>
                <c:pt idx="329">
                  <c:v>33</c:v>
                </c:pt>
                <c:pt idx="330">
                  <c:v>33.1</c:v>
                </c:pt>
                <c:pt idx="331">
                  <c:v>33.200000000000003</c:v>
                </c:pt>
                <c:pt idx="332">
                  <c:v>33.299999999999997</c:v>
                </c:pt>
                <c:pt idx="333">
                  <c:v>33.4</c:v>
                </c:pt>
                <c:pt idx="334">
                  <c:v>33.5</c:v>
                </c:pt>
                <c:pt idx="335">
                  <c:v>33.6</c:v>
                </c:pt>
                <c:pt idx="336">
                  <c:v>33.700000000000003</c:v>
                </c:pt>
                <c:pt idx="337">
                  <c:v>33.799999999999997</c:v>
                </c:pt>
                <c:pt idx="338">
                  <c:v>33.9</c:v>
                </c:pt>
                <c:pt idx="339">
                  <c:v>34</c:v>
                </c:pt>
                <c:pt idx="340">
                  <c:v>34.1</c:v>
                </c:pt>
                <c:pt idx="341">
                  <c:v>34.200000000000003</c:v>
                </c:pt>
                <c:pt idx="342">
                  <c:v>34.299999999999997</c:v>
                </c:pt>
                <c:pt idx="343">
                  <c:v>34.4</c:v>
                </c:pt>
                <c:pt idx="344">
                  <c:v>34.5</c:v>
                </c:pt>
                <c:pt idx="345">
                  <c:v>34.6</c:v>
                </c:pt>
                <c:pt idx="346">
                  <c:v>34.700000000000003</c:v>
                </c:pt>
                <c:pt idx="347">
                  <c:v>34.799999999999997</c:v>
                </c:pt>
                <c:pt idx="348">
                  <c:v>34.9</c:v>
                </c:pt>
                <c:pt idx="349">
                  <c:v>35</c:v>
                </c:pt>
                <c:pt idx="350">
                  <c:v>35.1</c:v>
                </c:pt>
                <c:pt idx="351">
                  <c:v>35.200000000000003</c:v>
                </c:pt>
                <c:pt idx="352">
                  <c:v>35.299999999999997</c:v>
                </c:pt>
                <c:pt idx="353">
                  <c:v>35.4</c:v>
                </c:pt>
                <c:pt idx="354">
                  <c:v>35.5</c:v>
                </c:pt>
                <c:pt idx="355">
                  <c:v>35.6</c:v>
                </c:pt>
                <c:pt idx="356">
                  <c:v>35.700000000000003</c:v>
                </c:pt>
                <c:pt idx="357">
                  <c:v>35.799999999999997</c:v>
                </c:pt>
                <c:pt idx="358">
                  <c:v>35.9</c:v>
                </c:pt>
                <c:pt idx="359">
                  <c:v>36</c:v>
                </c:pt>
                <c:pt idx="360">
                  <c:v>36.1</c:v>
                </c:pt>
                <c:pt idx="361">
                  <c:v>36.200000000000003</c:v>
                </c:pt>
                <c:pt idx="362">
                  <c:v>36.299999999999997</c:v>
                </c:pt>
                <c:pt idx="363">
                  <c:v>36.4</c:v>
                </c:pt>
                <c:pt idx="364">
                  <c:v>36.5</c:v>
                </c:pt>
                <c:pt idx="365">
                  <c:v>36.6</c:v>
                </c:pt>
                <c:pt idx="366">
                  <c:v>36.700000000000003</c:v>
                </c:pt>
                <c:pt idx="367">
                  <c:v>36.799999999999997</c:v>
                </c:pt>
                <c:pt idx="368">
                  <c:v>36.9</c:v>
                </c:pt>
                <c:pt idx="369">
                  <c:v>37</c:v>
                </c:pt>
                <c:pt idx="370">
                  <c:v>37.1</c:v>
                </c:pt>
                <c:pt idx="371">
                  <c:v>37.200000000000003</c:v>
                </c:pt>
                <c:pt idx="372">
                  <c:v>37.299999999999997</c:v>
                </c:pt>
                <c:pt idx="373">
                  <c:v>37.4</c:v>
                </c:pt>
                <c:pt idx="374">
                  <c:v>37.5</c:v>
                </c:pt>
                <c:pt idx="375">
                  <c:v>37.6</c:v>
                </c:pt>
                <c:pt idx="376">
                  <c:v>37.700000000000003</c:v>
                </c:pt>
                <c:pt idx="377">
                  <c:v>37.799999999999997</c:v>
                </c:pt>
                <c:pt idx="378">
                  <c:v>37.9</c:v>
                </c:pt>
                <c:pt idx="379">
                  <c:v>38</c:v>
                </c:pt>
                <c:pt idx="380">
                  <c:v>38.1</c:v>
                </c:pt>
                <c:pt idx="381">
                  <c:v>38.200000000000003</c:v>
                </c:pt>
                <c:pt idx="382">
                  <c:v>38.299999999999997</c:v>
                </c:pt>
                <c:pt idx="383">
                  <c:v>38.4</c:v>
                </c:pt>
                <c:pt idx="384">
                  <c:v>38.5</c:v>
                </c:pt>
                <c:pt idx="385">
                  <c:v>38.6</c:v>
                </c:pt>
                <c:pt idx="386">
                  <c:v>38.700000000000003</c:v>
                </c:pt>
                <c:pt idx="387">
                  <c:v>38.799999999999997</c:v>
                </c:pt>
                <c:pt idx="388">
                  <c:v>38.9</c:v>
                </c:pt>
                <c:pt idx="389">
                  <c:v>39</c:v>
                </c:pt>
                <c:pt idx="390">
                  <c:v>39.1</c:v>
                </c:pt>
                <c:pt idx="391">
                  <c:v>39.200000000000003</c:v>
                </c:pt>
                <c:pt idx="392">
                  <c:v>39.299999999999997</c:v>
                </c:pt>
                <c:pt idx="393">
                  <c:v>39.4</c:v>
                </c:pt>
                <c:pt idx="394">
                  <c:v>39.5</c:v>
                </c:pt>
                <c:pt idx="395">
                  <c:v>39.6</c:v>
                </c:pt>
                <c:pt idx="396">
                  <c:v>39.700000000000003</c:v>
                </c:pt>
                <c:pt idx="397">
                  <c:v>39.799999999999997</c:v>
                </c:pt>
                <c:pt idx="398">
                  <c:v>39.9</c:v>
                </c:pt>
                <c:pt idx="399">
                  <c:v>40</c:v>
                </c:pt>
              </c:numCache>
            </c:numRef>
          </c:xVal>
          <c:yVal>
            <c:numRef>
              <c:f>Berechnung_Abstand_Heizen!$C$9:$C$408</c:f>
              <c:numCache>
                <c:formatCode>0</c:formatCode>
                <c:ptCount val="400"/>
                <c:pt idx="0">
                  <c:v>81.028501273058666</c:v>
                </c:pt>
                <c:pt idx="1">
                  <c:v>75.007901359779041</c:v>
                </c:pt>
                <c:pt idx="2">
                  <c:v>71.486076178665414</c:v>
                </c:pt>
                <c:pt idx="3">
                  <c:v>68.987301446499416</c:v>
                </c:pt>
                <c:pt idx="4">
                  <c:v>67.049101186338291</c:v>
                </c:pt>
                <c:pt idx="5">
                  <c:v>65.465476265385789</c:v>
                </c:pt>
                <c:pt idx="6">
                  <c:v>64.126540472773527</c:v>
                </c:pt>
                <c:pt idx="7">
                  <c:v>62.966701533219791</c:v>
                </c:pt>
                <c:pt idx="8">
                  <c:v>61.943651084272162</c:v>
                </c:pt>
                <c:pt idx="9">
                  <c:v>61.028501273058659</c:v>
                </c:pt>
                <c:pt idx="10">
                  <c:v>60.200647569894159</c:v>
                </c:pt>
                <c:pt idx="11">
                  <c:v>59.444876352106164</c:v>
                </c:pt>
                <c:pt idx="12">
                  <c:v>58.749634226921927</c:v>
                </c:pt>
                <c:pt idx="13">
                  <c:v>58.105940559493902</c:v>
                </c:pt>
                <c:pt idx="14">
                  <c:v>57.506676091945039</c:v>
                </c:pt>
                <c:pt idx="15">
                  <c:v>56.946101619940166</c:v>
                </c:pt>
                <c:pt idx="16">
                  <c:v>56.419522845493184</c:v>
                </c:pt>
                <c:pt idx="17">
                  <c:v>55.923051170992537</c:v>
                </c:pt>
                <c:pt idx="18">
                  <c:v>55.453429254002081</c:v>
                </c:pt>
                <c:pt idx="19">
                  <c:v>55.007901359779041</c:v>
                </c:pt>
                <c:pt idx="20">
                  <c:v>54.584115378380275</c:v>
                </c:pt>
                <c:pt idx="21">
                  <c:v>54.180047656614533</c:v>
                </c:pt>
                <c:pt idx="22">
                  <c:v>53.793944552706805</c:v>
                </c:pt>
                <c:pt idx="23">
                  <c:v>53.424276438826539</c:v>
                </c:pt>
                <c:pt idx="24">
                  <c:v>53.069701099617909</c:v>
                </c:pt>
                <c:pt idx="25">
                  <c:v>52.729034313642302</c:v>
                </c:pt>
                <c:pt idx="26">
                  <c:v>52.40122598987891</c:v>
                </c:pt>
                <c:pt idx="27">
                  <c:v>52.085340646214277</c:v>
                </c:pt>
                <c:pt idx="28">
                  <c:v>51.780541315079539</c:v>
                </c:pt>
                <c:pt idx="29">
                  <c:v>51.486076178665414</c:v>
                </c:pt>
                <c:pt idx="30">
                  <c:v>51.201267396373211</c:v>
                </c:pt>
                <c:pt idx="31">
                  <c:v>50.92550170666054</c:v>
                </c:pt>
                <c:pt idx="32">
                  <c:v>50.658222475500914</c:v>
                </c:pt>
                <c:pt idx="33">
                  <c:v>50.398922932213559</c:v>
                </c:pt>
                <c:pt idx="34">
                  <c:v>50.147140386053152</c:v>
                </c:pt>
                <c:pt idx="35">
                  <c:v>49.902451257712912</c:v>
                </c:pt>
                <c:pt idx="36">
                  <c:v>49.664466791718766</c:v>
                </c:pt>
                <c:pt idx="37">
                  <c:v>49.432829340722463</c:v>
                </c:pt>
                <c:pt idx="38">
                  <c:v>49.207209132528675</c:v>
                </c:pt>
                <c:pt idx="39">
                  <c:v>48.987301446499416</c:v>
                </c:pt>
                <c:pt idx="40">
                  <c:v>48.77282413866395</c:v>
                </c:pt>
                <c:pt idx="41">
                  <c:v>48.56351546510065</c:v>
                </c:pt>
                <c:pt idx="42">
                  <c:v>48.359132161466931</c:v>
                </c:pt>
                <c:pt idx="43">
                  <c:v>48.159447743334908</c:v>
                </c:pt>
                <c:pt idx="44">
                  <c:v>47.964250997551787</c:v>
                </c:pt>
                <c:pt idx="45">
                  <c:v>47.773344639427179</c:v>
                </c:pt>
                <c:pt idx="46">
                  <c:v>47.586544114344314</c:v>
                </c:pt>
                <c:pt idx="47">
                  <c:v>47.403676525546913</c:v>
                </c:pt>
                <c:pt idx="48">
                  <c:v>47.224579672488389</c:v>
                </c:pt>
                <c:pt idx="49">
                  <c:v>47.049101186338291</c:v>
                </c:pt>
                <c:pt idx="50">
                  <c:v>46.877097751099932</c:v>
                </c:pt>
                <c:pt idx="51">
                  <c:v>46.708434400362677</c:v>
                </c:pt>
                <c:pt idx="52">
                  <c:v>46.542983881042879</c:v>
                </c:pt>
                <c:pt idx="53">
                  <c:v>46.380626076599292</c:v>
                </c:pt>
                <c:pt idx="54">
                  <c:v>46.221247483173784</c:v>
                </c:pt>
                <c:pt idx="55">
                  <c:v>46.064740732934652</c:v>
                </c:pt>
                <c:pt idx="56">
                  <c:v>45.911004159608837</c:v>
                </c:pt>
                <c:pt idx="57">
                  <c:v>45.759941401799921</c:v>
                </c:pt>
                <c:pt idx="58">
                  <c:v>45.611461040215779</c:v>
                </c:pt>
                <c:pt idx="59">
                  <c:v>45.465476265385789</c:v>
                </c:pt>
                <c:pt idx="60">
                  <c:v>45.321904572843323</c:v>
                </c:pt>
                <c:pt idx="61">
                  <c:v>45.180667483093586</c:v>
                </c:pt>
                <c:pt idx="62">
                  <c:v>45.04169028398703</c:v>
                </c:pt>
                <c:pt idx="63">
                  <c:v>44.904901793380915</c:v>
                </c:pt>
                <c:pt idx="64">
                  <c:v>44.770234140201552</c:v>
                </c:pt>
                <c:pt idx="65">
                  <c:v>44.637622562221289</c:v>
                </c:pt>
                <c:pt idx="66">
                  <c:v>44.507005219042135</c:v>
                </c:pt>
                <c:pt idx="67">
                  <c:v>44.378323018933933</c:v>
                </c:pt>
                <c:pt idx="68">
                  <c:v>44.251519458313552</c:v>
                </c:pt>
                <c:pt idx="69">
                  <c:v>44.126540472773527</c:v>
                </c:pt>
                <c:pt idx="70">
                  <c:v>44.003334298677153</c:v>
                </c:pt>
                <c:pt idx="71">
                  <c:v>43.881851344433294</c:v>
                </c:pt>
                <c:pt idx="72">
                  <c:v>43.762044070649544</c:v>
                </c:pt>
                <c:pt idx="73">
                  <c:v>43.643866878439141</c:v>
                </c:pt>
                <c:pt idx="74">
                  <c:v>43.527276005224664</c:v>
                </c:pt>
                <c:pt idx="75">
                  <c:v>43.412229427442838</c:v>
                </c:pt>
                <c:pt idx="76">
                  <c:v>43.29868676960902</c:v>
                </c:pt>
                <c:pt idx="77">
                  <c:v>43.18660921924905</c:v>
                </c:pt>
                <c:pt idx="78">
                  <c:v>43.075959447249829</c:v>
                </c:pt>
                <c:pt idx="79">
                  <c:v>42.966701533219791</c:v>
                </c:pt>
                <c:pt idx="80">
                  <c:v>42.858800895485672</c:v>
                </c:pt>
                <c:pt idx="81">
                  <c:v>42.752224225384325</c:v>
                </c:pt>
                <c:pt idx="82">
                  <c:v>42.646939425537184</c:v>
                </c:pt>
                <c:pt idx="83">
                  <c:v>42.542915551821025</c:v>
                </c:pt>
                <c:pt idx="84">
                  <c:v>42.440122758772802</c:v>
                </c:pt>
                <c:pt idx="85">
                  <c:v>42.338532248187306</c:v>
                </c:pt>
                <c:pt idx="86">
                  <c:v>42.238116220686294</c:v>
                </c:pt>
                <c:pt idx="87">
                  <c:v>42.13884783005529</c:v>
                </c:pt>
                <c:pt idx="88">
                  <c:v>42.040701140160408</c:v>
                </c:pt>
                <c:pt idx="89">
                  <c:v>41.943651084272162</c:v>
                </c:pt>
                <c:pt idx="90">
                  <c:v>41.847673426636788</c:v>
                </c:pt>
                <c:pt idx="91">
                  <c:v>41.752744726147554</c:v>
                </c:pt>
                <c:pt idx="92">
                  <c:v>41.658842301979959</c:v>
                </c:pt>
                <c:pt idx="93">
                  <c:v>41.565944201064688</c:v>
                </c:pt>
                <c:pt idx="94">
                  <c:v>41.474029167281707</c:v>
                </c:pt>
                <c:pt idx="95">
                  <c:v>41.383076612267296</c:v>
                </c:pt>
                <c:pt idx="96">
                  <c:v>41.293066587733762</c:v>
                </c:pt>
                <c:pt idx="97">
                  <c:v>41.203979759208764</c:v>
                </c:pt>
                <c:pt idx="98">
                  <c:v>41.115797381107669</c:v>
                </c:pt>
                <c:pt idx="99">
                  <c:v>41.028501273058666</c:v>
                </c:pt>
                <c:pt idx="100">
                  <c:v>40.942073797405811</c:v>
                </c:pt>
                <c:pt idx="101">
                  <c:v>40.856497837820307</c:v>
                </c:pt>
                <c:pt idx="102">
                  <c:v>40.771756778955222</c:v>
                </c:pt>
                <c:pt idx="103">
                  <c:v>40.687834487083052</c:v>
                </c:pt>
                <c:pt idx="104">
                  <c:v>40.6047152916599</c:v>
                </c:pt>
                <c:pt idx="105">
                  <c:v>40.522383967763254</c:v>
                </c:pt>
                <c:pt idx="106">
                  <c:v>40.440825719354464</c:v>
                </c:pt>
                <c:pt idx="107">
                  <c:v>40.360026163319667</c:v>
                </c:pt>
                <c:pt idx="108">
                  <c:v>40.279971314246183</c:v>
                </c:pt>
                <c:pt idx="109">
                  <c:v>40.200647569894159</c:v>
                </c:pt>
                <c:pt idx="110">
                  <c:v>40.122041697325514</c:v>
                </c:pt>
                <c:pt idx="111">
                  <c:v>40.044140819655027</c:v>
                </c:pt>
                <c:pt idx="112">
                  <c:v>39.966932403390267</c:v>
                </c:pt>
                <c:pt idx="113">
                  <c:v>39.890404246329211</c:v>
                </c:pt>
                <c:pt idx="114">
                  <c:v>39.81454446598643</c:v>
                </c:pt>
                <c:pt idx="115">
                  <c:v>39.739341488520296</c:v>
                </c:pt>
                <c:pt idx="116">
                  <c:v>39.66478403813543</c:v>
                </c:pt>
                <c:pt idx="117">
                  <c:v>39.590861126936154</c:v>
                </c:pt>
                <c:pt idx="118">
                  <c:v>39.517562045208045</c:v>
                </c:pt>
                <c:pt idx="119">
                  <c:v>39.444876352106164</c:v>
                </c:pt>
                <c:pt idx="120">
                  <c:v>39.372793866729666</c:v>
                </c:pt>
                <c:pt idx="121">
                  <c:v>39.301304659563698</c:v>
                </c:pt>
                <c:pt idx="122">
                  <c:v>39.230399044270698</c:v>
                </c:pt>
                <c:pt idx="123">
                  <c:v>39.160067569813961</c:v>
                </c:pt>
                <c:pt idx="124">
                  <c:v>39.090301012897534</c:v>
                </c:pt>
                <c:pt idx="125">
                  <c:v>39.021090370707405</c:v>
                </c:pt>
                <c:pt idx="126">
                  <c:v>38.952426853939521</c:v>
                </c:pt>
                <c:pt idx="127">
                  <c:v>38.88430188010129</c:v>
                </c:pt>
                <c:pt idx="128">
                  <c:v>38.816707067073679</c:v>
                </c:pt>
                <c:pt idx="129">
                  <c:v>38.749634226921927</c:v>
                </c:pt>
                <c:pt idx="130">
                  <c:v>38.683075359943381</c:v>
                </c:pt>
                <c:pt idx="131">
                  <c:v>38.617022648941671</c:v>
                </c:pt>
                <c:pt idx="132">
                  <c:v>38.55146845371695</c:v>
                </c:pt>
                <c:pt idx="133">
                  <c:v>38.48640530576251</c:v>
                </c:pt>
                <c:pt idx="134">
                  <c:v>38.421825903158542</c:v>
                </c:pt>
                <c:pt idx="135">
                  <c:v>38.357723105654308</c:v>
                </c:pt>
                <c:pt idx="136">
                  <c:v>38.294089929930522</c:v>
                </c:pt>
                <c:pt idx="137">
                  <c:v>38.230919545033927</c:v>
                </c:pt>
                <c:pt idx="138">
                  <c:v>38.168205267976759</c:v>
                </c:pt>
                <c:pt idx="139">
                  <c:v>38.105940559493902</c:v>
                </c:pt>
                <c:pt idx="140">
                  <c:v>38.044119019951069</c:v>
                </c:pt>
                <c:pt idx="141">
                  <c:v>37.982734385397535</c:v>
                </c:pt>
                <c:pt idx="142">
                  <c:v>37.921780523757427</c:v>
                </c:pt>
                <c:pt idx="143">
                  <c:v>37.861251431153669</c:v>
                </c:pt>
                <c:pt idx="144">
                  <c:v>37.801141228359164</c:v>
                </c:pt>
                <c:pt idx="145">
                  <c:v>37.741444157369919</c:v>
                </c:pt>
                <c:pt idx="146">
                  <c:v>37.682154578095137</c:v>
                </c:pt>
                <c:pt idx="147">
                  <c:v>37.623266965159516</c:v>
                </c:pt>
                <c:pt idx="148">
                  <c:v>37.564775904813182</c:v>
                </c:pt>
                <c:pt idx="149">
                  <c:v>37.506676091945039</c:v>
                </c:pt>
                <c:pt idx="150">
                  <c:v>37.448962327195275</c:v>
                </c:pt>
                <c:pt idx="151">
                  <c:v>37.391629514163213</c:v>
                </c:pt>
                <c:pt idx="152">
                  <c:v>37.334672656706687</c:v>
                </c:pt>
                <c:pt idx="153">
                  <c:v>37.278086856329402</c:v>
                </c:pt>
                <c:pt idx="154">
                  <c:v>37.221867309652829</c:v>
                </c:pt>
                <c:pt idx="155">
                  <c:v>37.166009305969432</c:v>
                </c:pt>
                <c:pt idx="156">
                  <c:v>37.110508224873989</c:v>
                </c:pt>
                <c:pt idx="157">
                  <c:v>37.055359533970211</c:v>
                </c:pt>
                <c:pt idx="158">
                  <c:v>37.000558786649634</c:v>
                </c:pt>
                <c:pt idx="159">
                  <c:v>36.946101619940166</c:v>
                </c:pt>
                <c:pt idx="160">
                  <c:v>36.891983752421666</c:v>
                </c:pt>
                <c:pt idx="161">
                  <c:v>36.838200982206047</c:v>
                </c:pt>
                <c:pt idx="162">
                  <c:v>36.784749184979503</c:v>
                </c:pt>
                <c:pt idx="163">
                  <c:v>36.731624312104699</c:v>
                </c:pt>
                <c:pt idx="164">
                  <c:v>36.678822388780539</c:v>
                </c:pt>
                <c:pt idx="165">
                  <c:v>36.626339512257559</c:v>
                </c:pt>
                <c:pt idx="166">
                  <c:v>36.574171850106993</c:v>
                </c:pt>
                <c:pt idx="167">
                  <c:v>36.522315638541407</c:v>
                </c:pt>
                <c:pt idx="168">
                  <c:v>36.470767180785188</c:v>
                </c:pt>
                <c:pt idx="169">
                  <c:v>36.419522845493177</c:v>
                </c:pt>
                <c:pt idx="170">
                  <c:v>36.368579065215584</c:v>
                </c:pt>
                <c:pt idx="171">
                  <c:v>36.317932334907681</c:v>
                </c:pt>
                <c:pt idx="172">
                  <c:v>36.267579210482751</c:v>
                </c:pt>
                <c:pt idx="173">
                  <c:v>36.217516307406669</c:v>
                </c:pt>
                <c:pt idx="174">
                  <c:v>36.16774029933277</c:v>
                </c:pt>
                <c:pt idx="175">
                  <c:v>36.118247916775665</c:v>
                </c:pt>
                <c:pt idx="176">
                  <c:v>36.069035945822534</c:v>
                </c:pt>
                <c:pt idx="177">
                  <c:v>36.020101226880783</c:v>
                </c:pt>
                <c:pt idx="178">
                  <c:v>35.971440653460796</c:v>
                </c:pt>
                <c:pt idx="179">
                  <c:v>35.923051170992537</c:v>
                </c:pt>
                <c:pt idx="180">
                  <c:v>35.874929775674971</c:v>
                </c:pt>
                <c:pt idx="181">
                  <c:v>35.827073513357163</c:v>
                </c:pt>
                <c:pt idx="182">
                  <c:v>35.779479478450071</c:v>
                </c:pt>
                <c:pt idx="183">
                  <c:v>35.732144812867929</c:v>
                </c:pt>
                <c:pt idx="184">
                  <c:v>35.685066704998384</c:v>
                </c:pt>
                <c:pt idx="185">
                  <c:v>35.638242388700334</c:v>
                </c:pt>
                <c:pt idx="186">
                  <c:v>35.591669142328684</c:v>
                </c:pt>
                <c:pt idx="187">
                  <c:v>35.545344287785063</c:v>
                </c:pt>
                <c:pt idx="188">
                  <c:v>35.499265189593778</c:v>
                </c:pt>
                <c:pt idx="189">
                  <c:v>35.453429254002081</c:v>
                </c:pt>
                <c:pt idx="190">
                  <c:v>35.407833928104111</c:v>
                </c:pt>
                <c:pt idx="191">
                  <c:v>35.36247669898767</c:v>
                </c:pt>
                <c:pt idx="192">
                  <c:v>35.317355092903185</c:v>
                </c:pt>
                <c:pt idx="193">
                  <c:v>35.272466674454144</c:v>
                </c:pt>
                <c:pt idx="194">
                  <c:v>35.2278090458083</c:v>
                </c:pt>
                <c:pt idx="195">
                  <c:v>35.183379845929139</c:v>
                </c:pt>
                <c:pt idx="196">
                  <c:v>35.139176749826802</c:v>
                </c:pt>
                <c:pt idx="197">
                  <c:v>35.095197467828044</c:v>
                </c:pt>
                <c:pt idx="198">
                  <c:v>35.051439744864531</c:v>
                </c:pt>
                <c:pt idx="199">
                  <c:v>35.007901359779041</c:v>
                </c:pt>
                <c:pt idx="200">
                  <c:v>34.964580124648883</c:v>
                </c:pt>
                <c:pt idx="201">
                  <c:v>34.921473884126186</c:v>
                </c:pt>
                <c:pt idx="202">
                  <c:v>34.878580514794407</c:v>
                </c:pt>
                <c:pt idx="203">
                  <c:v>34.835897924540689</c:v>
                </c:pt>
                <c:pt idx="204">
                  <c:v>34.793424051943575</c:v>
                </c:pt>
                <c:pt idx="205">
                  <c:v>34.751156865675597</c:v>
                </c:pt>
                <c:pt idx="206">
                  <c:v>34.709094363920308</c:v>
                </c:pt>
                <c:pt idx="207">
                  <c:v>34.667234573803427</c:v>
                </c:pt>
                <c:pt idx="208">
                  <c:v>34.625575550837581</c:v>
                </c:pt>
                <c:pt idx="209">
                  <c:v>34.584115378380275</c:v>
                </c:pt>
                <c:pt idx="210">
                  <c:v>34.542852167104805</c:v>
                </c:pt>
                <c:pt idx="211">
                  <c:v>34.501784054483636</c:v>
                </c:pt>
                <c:pt idx="212">
                  <c:v>34.460909204283908</c:v>
                </c:pt>
                <c:pt idx="213">
                  <c:v>34.420225806074846</c:v>
                </c:pt>
                <c:pt idx="214">
                  <c:v>34.379732074746556</c:v>
                </c:pt>
                <c:pt idx="215">
                  <c:v>34.339426250040042</c:v>
                </c:pt>
                <c:pt idx="216">
                  <c:v>34.299306596088073</c:v>
                </c:pt>
                <c:pt idx="217">
                  <c:v>34.259371400966565</c:v>
                </c:pt>
                <c:pt idx="218">
                  <c:v>34.219618976256299</c:v>
                </c:pt>
                <c:pt idx="219">
                  <c:v>34.180047656614533</c:v>
                </c:pt>
                <c:pt idx="220">
                  <c:v>34.140655799356445</c:v>
                </c:pt>
                <c:pt idx="221">
                  <c:v>34.101441784045889</c:v>
                </c:pt>
                <c:pt idx="222">
                  <c:v>34.062404012095449</c:v>
                </c:pt>
                <c:pt idx="223">
                  <c:v>34.023540906375409</c:v>
                </c:pt>
                <c:pt idx="224">
                  <c:v>33.984850910831412</c:v>
                </c:pt>
                <c:pt idx="225">
                  <c:v>33.946332490110642</c:v>
                </c:pt>
                <c:pt idx="226">
                  <c:v>33.907984129196208</c:v>
                </c:pt>
                <c:pt idx="227">
                  <c:v>33.869804333049586</c:v>
                </c:pt>
                <c:pt idx="228">
                  <c:v>33.831791626260902</c:v>
                </c:pt>
                <c:pt idx="229">
                  <c:v>33.793944552706805</c:v>
                </c:pt>
                <c:pt idx="230">
                  <c:v>33.756261675215775</c:v>
                </c:pt>
                <c:pt idx="231">
                  <c:v>33.718741575240664</c:v>
                </c:pt>
                <c:pt idx="232">
                  <c:v>33.681382852538277</c:v>
                </c:pt>
                <c:pt idx="233">
                  <c:v>33.644184124855805</c:v>
                </c:pt>
                <c:pt idx="234">
                  <c:v>33.607144027623939</c:v>
                </c:pt>
                <c:pt idx="235">
                  <c:v>33.570261213656529</c:v>
                </c:pt>
                <c:pt idx="236">
                  <c:v>33.533534352856584</c:v>
                </c:pt>
                <c:pt idx="237">
                  <c:v>33.49696213192842</c:v>
                </c:pt>
                <c:pt idx="238">
                  <c:v>33.46054325409591</c:v>
                </c:pt>
                <c:pt idx="239">
                  <c:v>33.424276438826539</c:v>
                </c:pt>
                <c:pt idx="240">
                  <c:v>33.388160421561295</c:v>
                </c:pt>
                <c:pt idx="241">
                  <c:v>33.35219395345004</c:v>
                </c:pt>
                <c:pt idx="242">
                  <c:v>33.31637580109242</c:v>
                </c:pt>
                <c:pt idx="243">
                  <c:v>33.280704746284073</c:v>
                </c:pt>
                <c:pt idx="244">
                  <c:v>33.245179585768014</c:v>
                </c:pt>
                <c:pt idx="245">
                  <c:v>33.20979913099108</c:v>
                </c:pt>
                <c:pt idx="246">
                  <c:v>33.17456220786535</c:v>
                </c:pt>
                <c:pt idx="247">
                  <c:v>33.139467656534336</c:v>
                </c:pt>
                <c:pt idx="248">
                  <c:v>33.104514331143939</c:v>
                </c:pt>
                <c:pt idx="249">
                  <c:v>33.069701099617909</c:v>
                </c:pt>
                <c:pt idx="250">
                  <c:v>33.035026843437898</c:v>
                </c:pt>
                <c:pt idx="251">
                  <c:v>33.00049045742778</c:v>
                </c:pt>
                <c:pt idx="252">
                  <c:v>32.966090849542304</c:v>
                </c:pt>
                <c:pt idx="253">
                  <c:v>32.931826940659903</c:v>
                </c:pt>
                <c:pt idx="254">
                  <c:v>32.897697664379557</c:v>
                </c:pt>
                <c:pt idx="255">
                  <c:v>32.863701966821672</c:v>
                </c:pt>
                <c:pt idx="256">
                  <c:v>32.829838806432768</c:v>
                </c:pt>
                <c:pt idx="257">
                  <c:v>32.796107153794054</c:v>
                </c:pt>
                <c:pt idx="258">
                  <c:v>32.762505991433628</c:v>
                </c:pt>
                <c:pt idx="259">
                  <c:v>32.729034313642302</c:v>
                </c:pt>
                <c:pt idx="260">
                  <c:v>32.695691126293042</c:v>
                </c:pt>
                <c:pt idx="261">
                  <c:v>32.662475446663755</c:v>
                </c:pt>
                <c:pt idx="262">
                  <c:v>32.629386303263502</c:v>
                </c:pt>
                <c:pt idx="263">
                  <c:v>32.596422735662046</c:v>
                </c:pt>
                <c:pt idx="264">
                  <c:v>32.563583794322504</c:v>
                </c:pt>
                <c:pt idx="265">
                  <c:v>32.530868540437325</c:v>
                </c:pt>
                <c:pt idx="266">
                  <c:v>32.498276045767156</c:v>
                </c:pt>
                <c:pt idx="267">
                  <c:v>32.465805392482885</c:v>
                </c:pt>
                <c:pt idx="268">
                  <c:v>32.433455673010499</c:v>
                </c:pt>
                <c:pt idx="269">
                  <c:v>32.401225989878917</c:v>
                </c:pt>
                <c:pt idx="270">
                  <c:v>32.369115455570544</c:v>
                </c:pt>
                <c:pt idx="271">
                  <c:v>32.33712319237469</c:v>
                </c:pt>
                <c:pt idx="272">
                  <c:v>32.305248332243536</c:v>
                </c:pt>
                <c:pt idx="273">
                  <c:v>32.273490016650904</c:v>
                </c:pt>
                <c:pt idx="274">
                  <c:v>32.241847396453409</c:v>
                </c:pt>
                <c:pt idx="275">
                  <c:v>32.210319631754309</c:v>
                </c:pt>
                <c:pt idx="276">
                  <c:v>32.178905891769688</c:v>
                </c:pt>
                <c:pt idx="277">
                  <c:v>32.147605354697134</c:v>
                </c:pt>
                <c:pt idx="278">
                  <c:v>32.116417207586707</c:v>
                </c:pt>
                <c:pt idx="279">
                  <c:v>32.085340646214277</c:v>
                </c:pt>
                <c:pt idx="280">
                  <c:v>32.054374874957063</c:v>
                </c:pt>
                <c:pt idx="281">
                  <c:v>32.023519106671444</c:v>
                </c:pt>
                <c:pt idx="282">
                  <c:v>31.99277256257286</c:v>
                </c:pt>
                <c:pt idx="283">
                  <c:v>31.96213447211791</c:v>
                </c:pt>
                <c:pt idx="284">
                  <c:v>31.931604072888462</c:v>
                </c:pt>
                <c:pt idx="285">
                  <c:v>31.901180610477802</c:v>
                </c:pt>
                <c:pt idx="286">
                  <c:v>31.870863338378818</c:v>
                </c:pt>
                <c:pt idx="287">
                  <c:v>31.840651517874043</c:v>
                </c:pt>
                <c:pt idx="288">
                  <c:v>31.810544417927701</c:v>
                </c:pt>
                <c:pt idx="289">
                  <c:v>31.780541315079539</c:v>
                </c:pt>
                <c:pt idx="290">
                  <c:v>31.750641493340517</c:v>
                </c:pt>
                <c:pt idx="291">
                  <c:v>31.720844244090294</c:v>
                </c:pt>
                <c:pt idx="292">
                  <c:v>31.691148865976473</c:v>
                </c:pt>
                <c:pt idx="293">
                  <c:v>31.661554664815519</c:v>
                </c:pt>
                <c:pt idx="294">
                  <c:v>31.632060953495404</c:v>
                </c:pt>
                <c:pt idx="295">
                  <c:v>31.602667051879891</c:v>
                </c:pt>
                <c:pt idx="296">
                  <c:v>31.573372286714417</c:v>
                </c:pt>
                <c:pt idx="297">
                  <c:v>31.544175991533557</c:v>
                </c:pt>
                <c:pt idx="298">
                  <c:v>31.515077506570066</c:v>
                </c:pt>
                <c:pt idx="299">
                  <c:v>31.486076178665414</c:v>
                </c:pt>
                <c:pt idx="300">
                  <c:v>31.457171361181793</c:v>
                </c:pt>
                <c:pt idx="301">
                  <c:v>31.42836241391565</c:v>
                </c:pt>
                <c:pt idx="302">
                  <c:v>31.399648703012559</c:v>
                </c:pt>
                <c:pt idx="303">
                  <c:v>31.371029600883588</c:v>
                </c:pt>
                <c:pt idx="304">
                  <c:v>31.342504486122948</c:v>
                </c:pt>
                <c:pt idx="305">
                  <c:v>31.314072743427062</c:v>
                </c:pt>
                <c:pt idx="306">
                  <c:v>31.285733763514934</c:v>
                </c:pt>
                <c:pt idx="307">
                  <c:v>31.257486943049777</c:v>
                </c:pt>
                <c:pt idx="308">
                  <c:v>31.22933168456197</c:v>
                </c:pt>
                <c:pt idx="309">
                  <c:v>31.201267396373204</c:v>
                </c:pt>
                <c:pt idx="310">
                  <c:v>31.173293492521914</c:v>
                </c:pt>
                <c:pt idx="311">
                  <c:v>31.145409392689807</c:v>
                </c:pt>
                <c:pt idx="312">
                  <c:v>31.117614522129692</c:v>
                </c:pt>
                <c:pt idx="313">
                  <c:v>31.089908311594364</c:v>
                </c:pt>
                <c:pt idx="314">
                  <c:v>31.062290197266648</c:v>
                </c:pt>
                <c:pt idx="315">
                  <c:v>31.034759620690586</c:v>
                </c:pt>
                <c:pt idx="316">
                  <c:v>31.007316028703627</c:v>
                </c:pt>
                <c:pt idx="317">
                  <c:v>30.979958873370009</c:v>
                </c:pt>
                <c:pt idx="318">
                  <c:v>30.952687611915039</c:v>
                </c:pt>
                <c:pt idx="319">
                  <c:v>30.92550170666054</c:v>
                </c:pt>
                <c:pt idx="320">
                  <c:v>30.898400624961219</c:v>
                </c:pt>
                <c:pt idx="321">
                  <c:v>30.871383839142041</c:v>
                </c:pt>
                <c:pt idx="322">
                  <c:v>30.844450826436606</c:v>
                </c:pt>
                <c:pt idx="323">
                  <c:v>30.817601068926422</c:v>
                </c:pt>
                <c:pt idx="324">
                  <c:v>30.790834053481177</c:v>
                </c:pt>
                <c:pt idx="325">
                  <c:v>30.764149271699878</c:v>
                </c:pt>
                <c:pt idx="326">
                  <c:v>30.737546219852938</c:v>
                </c:pt>
                <c:pt idx="327">
                  <c:v>30.711024398825082</c:v>
                </c:pt>
                <c:pt idx="328">
                  <c:v>30.684583314059175</c:v>
                </c:pt>
                <c:pt idx="329">
                  <c:v>30.658222475500914</c:v>
                </c:pt>
                <c:pt idx="330">
                  <c:v>30.631941397544288</c:v>
                </c:pt>
                <c:pt idx="331">
                  <c:v>30.605739598977934</c:v>
                </c:pt>
                <c:pt idx="332">
                  <c:v>30.579616602932262</c:v>
                </c:pt>
                <c:pt idx="333">
                  <c:v>30.553571936827375</c:v>
                </c:pt>
                <c:pt idx="334">
                  <c:v>30.527605132321753</c:v>
                </c:pt>
                <c:pt idx="335">
                  <c:v>30.501715725261782</c:v>
                </c:pt>
                <c:pt idx="336">
                  <c:v>30.475903255631891</c:v>
                </c:pt>
                <c:pt idx="337">
                  <c:v>30.45016726750557</c:v>
                </c:pt>
                <c:pt idx="338">
                  <c:v>30.424507308997022</c:v>
                </c:pt>
                <c:pt idx="339">
                  <c:v>30.398922932213559</c:v>
                </c:pt>
                <c:pt idx="340">
                  <c:v>30.373413693208704</c:v>
                </c:pt>
                <c:pt idx="341">
                  <c:v>30.347979151935959</c:v>
                </c:pt>
                <c:pt idx="342">
                  <c:v>30.32261887220325</c:v>
                </c:pt>
                <c:pt idx="343">
                  <c:v>30.297332421628056</c:v>
                </c:pt>
                <c:pt idx="344">
                  <c:v>30.272119371593178</c:v>
                </c:pt>
                <c:pt idx="345">
                  <c:v>30.246979297203126</c:v>
                </c:pt>
                <c:pt idx="346">
                  <c:v>30.221911777241189</c:v>
                </c:pt>
                <c:pt idx="347">
                  <c:v>30.196916394127044</c:v>
                </c:pt>
                <c:pt idx="348">
                  <c:v>30.171992733875065</c:v>
                </c:pt>
                <c:pt idx="349">
                  <c:v>30.147140386053152</c:v>
                </c:pt>
                <c:pt idx="350">
                  <c:v>30.122358943742185</c:v>
                </c:pt>
                <c:pt idx="351">
                  <c:v>30.09764800349604</c:v>
                </c:pt>
                <c:pt idx="352">
                  <c:v>30.073007165302215</c:v>
                </c:pt>
                <c:pt idx="353">
                  <c:v>30.048436032542909</c:v>
                </c:pt>
                <c:pt idx="354">
                  <c:v>30.023934211956778</c:v>
                </c:pt>
                <c:pt idx="355">
                  <c:v>29.999501313601158</c:v>
                </c:pt>
                <c:pt idx="356">
                  <c:v>29.975136950814793</c:v>
                </c:pt>
                <c:pt idx="357">
                  <c:v>29.950840740181178</c:v>
                </c:pt>
                <c:pt idx="358">
                  <c:v>29.926612301492284</c:v>
                </c:pt>
                <c:pt idx="359">
                  <c:v>29.902451257712919</c:v>
                </c:pt>
                <c:pt idx="360">
                  <c:v>29.878357234945504</c:v>
                </c:pt>
                <c:pt idx="361">
                  <c:v>29.854329862395346</c:v>
                </c:pt>
                <c:pt idx="362">
                  <c:v>29.830368772336413</c:v>
                </c:pt>
                <c:pt idx="363">
                  <c:v>29.806473600077538</c:v>
                </c:pt>
                <c:pt idx="364">
                  <c:v>29.782643983929162</c:v>
                </c:pt>
                <c:pt idx="365">
                  <c:v>29.758879565170446</c:v>
                </c:pt>
                <c:pt idx="366">
                  <c:v>29.735179988016874</c:v>
                </c:pt>
                <c:pt idx="367">
                  <c:v>29.711544899588311</c:v>
                </c:pt>
                <c:pt idx="368">
                  <c:v>29.687973949877453</c:v>
                </c:pt>
                <c:pt idx="369">
                  <c:v>29.664466791718766</c:v>
                </c:pt>
                <c:pt idx="370">
                  <c:v>29.641023080757748</c:v>
                </c:pt>
                <c:pt idx="371">
                  <c:v>29.617642475420709</c:v>
                </c:pt>
                <c:pt idx="372">
                  <c:v>29.594324636884913</c:v>
                </c:pt>
                <c:pt idx="373">
                  <c:v>29.571069229049058</c:v>
                </c:pt>
                <c:pt idx="374">
                  <c:v>29.547875918504289</c:v>
                </c:pt>
                <c:pt idx="375">
                  <c:v>29.524744374505445</c:v>
                </c:pt>
                <c:pt idx="376">
                  <c:v>29.5016742689428</c:v>
                </c:pt>
                <c:pt idx="377">
                  <c:v>29.47866527631416</c:v>
                </c:pt>
                <c:pt idx="378">
                  <c:v>29.455717073697215</c:v>
                </c:pt>
                <c:pt idx="379">
                  <c:v>29.432829340722463</c:v>
                </c:pt>
                <c:pt idx="380">
                  <c:v>29.410001759546276</c:v>
                </c:pt>
                <c:pt idx="381">
                  <c:v>29.387234014824486</c:v>
                </c:pt>
                <c:pt idx="382">
                  <c:v>29.364525793686205</c:v>
                </c:pt>
                <c:pt idx="383">
                  <c:v>29.341876785708045</c:v>
                </c:pt>
                <c:pt idx="384">
                  <c:v>29.319286682888645</c:v>
                </c:pt>
                <c:pt idx="385">
                  <c:v>29.29675517962356</c:v>
                </c:pt>
                <c:pt idx="386">
                  <c:v>29.274281972680434</c:v>
                </c:pt>
                <c:pt idx="387">
                  <c:v>29.251866761174519</c:v>
                </c:pt>
                <c:pt idx="388">
                  <c:v>29.229509246544509</c:v>
                </c:pt>
                <c:pt idx="389">
                  <c:v>29.207209132528675</c:v>
                </c:pt>
                <c:pt idx="390">
                  <c:v>29.184966125141322</c:v>
                </c:pt>
                <c:pt idx="391">
                  <c:v>29.162779932649514</c:v>
                </c:pt>
                <c:pt idx="392">
                  <c:v>29.140650265550128</c:v>
                </c:pt>
                <c:pt idx="393">
                  <c:v>29.118576836547177</c:v>
                </c:pt>
                <c:pt idx="394">
                  <c:v>29.096559360529454</c:v>
                </c:pt>
                <c:pt idx="395">
                  <c:v>29.074597554548419</c:v>
                </c:pt>
                <c:pt idx="396">
                  <c:v>29.052691137796359</c:v>
                </c:pt>
                <c:pt idx="397">
                  <c:v>29.030839831584906</c:v>
                </c:pt>
                <c:pt idx="398">
                  <c:v>29.009043359323698</c:v>
                </c:pt>
                <c:pt idx="399">
                  <c:v>28.987301446499416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356-4D3B-B0BD-7AF4DFE3E035}"/>
            </c:ext>
          </c:extLst>
        </c:ser>
        <c:ser>
          <c:idx val="1"/>
          <c:order val="1"/>
          <c:tx>
            <c:v>Richtwert Tag</c:v>
          </c:tx>
          <c:spPr>
            <a:ln>
              <a:solidFill>
                <a:srgbClr val="00B0F0"/>
              </a:solidFill>
              <a:prstDash val="sysDash"/>
            </a:ln>
          </c:spPr>
          <c:marker>
            <c:symbol val="none"/>
          </c:marker>
          <c:xVal>
            <c:numRef>
              <c:f>Berechnung_Abstand_Heizen!$B$9:$B$408</c:f>
              <c:numCache>
                <c:formatCode>General</c:formatCode>
                <c:ptCount val="400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  <c:pt idx="10">
                  <c:v>1.1000000000000001</c:v>
                </c:pt>
                <c:pt idx="11">
                  <c:v>1.2</c:v>
                </c:pt>
                <c:pt idx="12">
                  <c:v>1.3</c:v>
                </c:pt>
                <c:pt idx="13">
                  <c:v>1.4</c:v>
                </c:pt>
                <c:pt idx="14">
                  <c:v>1.5</c:v>
                </c:pt>
                <c:pt idx="15">
                  <c:v>1.6</c:v>
                </c:pt>
                <c:pt idx="16">
                  <c:v>1.7</c:v>
                </c:pt>
                <c:pt idx="17">
                  <c:v>1.8</c:v>
                </c:pt>
                <c:pt idx="18">
                  <c:v>1.9</c:v>
                </c:pt>
                <c:pt idx="19">
                  <c:v>2</c:v>
                </c:pt>
                <c:pt idx="20">
                  <c:v>2.1</c:v>
                </c:pt>
                <c:pt idx="21">
                  <c:v>2.2000000000000002</c:v>
                </c:pt>
                <c:pt idx="22">
                  <c:v>2.2999999999999998</c:v>
                </c:pt>
                <c:pt idx="23">
                  <c:v>2.4</c:v>
                </c:pt>
                <c:pt idx="24">
                  <c:v>2.5</c:v>
                </c:pt>
                <c:pt idx="25">
                  <c:v>2.6</c:v>
                </c:pt>
                <c:pt idx="26">
                  <c:v>2.7</c:v>
                </c:pt>
                <c:pt idx="27">
                  <c:v>2.8</c:v>
                </c:pt>
                <c:pt idx="28">
                  <c:v>2.9</c:v>
                </c:pt>
                <c:pt idx="29">
                  <c:v>3</c:v>
                </c:pt>
                <c:pt idx="30">
                  <c:v>3.1</c:v>
                </c:pt>
                <c:pt idx="31">
                  <c:v>3.2</c:v>
                </c:pt>
                <c:pt idx="32">
                  <c:v>3.3</c:v>
                </c:pt>
                <c:pt idx="33">
                  <c:v>3.4</c:v>
                </c:pt>
                <c:pt idx="34">
                  <c:v>3.5</c:v>
                </c:pt>
                <c:pt idx="35">
                  <c:v>3.6</c:v>
                </c:pt>
                <c:pt idx="36">
                  <c:v>3.7</c:v>
                </c:pt>
                <c:pt idx="37">
                  <c:v>3.8</c:v>
                </c:pt>
                <c:pt idx="38">
                  <c:v>3.9</c:v>
                </c:pt>
                <c:pt idx="39">
                  <c:v>4</c:v>
                </c:pt>
                <c:pt idx="40">
                  <c:v>4.0999999999999996</c:v>
                </c:pt>
                <c:pt idx="41">
                  <c:v>4.2</c:v>
                </c:pt>
                <c:pt idx="42">
                  <c:v>4.3</c:v>
                </c:pt>
                <c:pt idx="43">
                  <c:v>4.4000000000000004</c:v>
                </c:pt>
                <c:pt idx="44">
                  <c:v>4.5</c:v>
                </c:pt>
                <c:pt idx="45">
                  <c:v>4.5999999999999996</c:v>
                </c:pt>
                <c:pt idx="46">
                  <c:v>4.7</c:v>
                </c:pt>
                <c:pt idx="47">
                  <c:v>4.8</c:v>
                </c:pt>
                <c:pt idx="48">
                  <c:v>4.9000000000000004</c:v>
                </c:pt>
                <c:pt idx="49">
                  <c:v>5</c:v>
                </c:pt>
                <c:pt idx="50">
                  <c:v>5.0999999999999996</c:v>
                </c:pt>
                <c:pt idx="51">
                  <c:v>5.2</c:v>
                </c:pt>
                <c:pt idx="52">
                  <c:v>5.3</c:v>
                </c:pt>
                <c:pt idx="53">
                  <c:v>5.4</c:v>
                </c:pt>
                <c:pt idx="54">
                  <c:v>5.5</c:v>
                </c:pt>
                <c:pt idx="55">
                  <c:v>5.6</c:v>
                </c:pt>
                <c:pt idx="56">
                  <c:v>5.7</c:v>
                </c:pt>
                <c:pt idx="57">
                  <c:v>5.8</c:v>
                </c:pt>
                <c:pt idx="58">
                  <c:v>5.9</c:v>
                </c:pt>
                <c:pt idx="59">
                  <c:v>6</c:v>
                </c:pt>
                <c:pt idx="60">
                  <c:v>6.1</c:v>
                </c:pt>
                <c:pt idx="61">
                  <c:v>6.2</c:v>
                </c:pt>
                <c:pt idx="62">
                  <c:v>6.3</c:v>
                </c:pt>
                <c:pt idx="63">
                  <c:v>6.4</c:v>
                </c:pt>
                <c:pt idx="64">
                  <c:v>6.5</c:v>
                </c:pt>
                <c:pt idx="65">
                  <c:v>6.6</c:v>
                </c:pt>
                <c:pt idx="66">
                  <c:v>6.7</c:v>
                </c:pt>
                <c:pt idx="67">
                  <c:v>6.8</c:v>
                </c:pt>
                <c:pt idx="68">
                  <c:v>6.9</c:v>
                </c:pt>
                <c:pt idx="69">
                  <c:v>7</c:v>
                </c:pt>
                <c:pt idx="70">
                  <c:v>7.1</c:v>
                </c:pt>
                <c:pt idx="71">
                  <c:v>7.2</c:v>
                </c:pt>
                <c:pt idx="72">
                  <c:v>7.3</c:v>
                </c:pt>
                <c:pt idx="73">
                  <c:v>7.4</c:v>
                </c:pt>
                <c:pt idx="74">
                  <c:v>7.5</c:v>
                </c:pt>
                <c:pt idx="75">
                  <c:v>7.6</c:v>
                </c:pt>
                <c:pt idx="76">
                  <c:v>7.7</c:v>
                </c:pt>
                <c:pt idx="77">
                  <c:v>7.8</c:v>
                </c:pt>
                <c:pt idx="78">
                  <c:v>7.9</c:v>
                </c:pt>
                <c:pt idx="79">
                  <c:v>8</c:v>
                </c:pt>
                <c:pt idx="80">
                  <c:v>8.1</c:v>
                </c:pt>
                <c:pt idx="81">
                  <c:v>8.1999999999999993</c:v>
                </c:pt>
                <c:pt idx="82">
                  <c:v>8.3000000000000007</c:v>
                </c:pt>
                <c:pt idx="83">
                  <c:v>8.4</c:v>
                </c:pt>
                <c:pt idx="84">
                  <c:v>8.5</c:v>
                </c:pt>
                <c:pt idx="85">
                  <c:v>8.6</c:v>
                </c:pt>
                <c:pt idx="86">
                  <c:v>8.6999999999999993</c:v>
                </c:pt>
                <c:pt idx="87">
                  <c:v>8.8000000000000007</c:v>
                </c:pt>
                <c:pt idx="88">
                  <c:v>8.9</c:v>
                </c:pt>
                <c:pt idx="89">
                  <c:v>9</c:v>
                </c:pt>
                <c:pt idx="90">
                  <c:v>9.1</c:v>
                </c:pt>
                <c:pt idx="91">
                  <c:v>9.1999999999999993</c:v>
                </c:pt>
                <c:pt idx="92">
                  <c:v>9.3000000000000007</c:v>
                </c:pt>
                <c:pt idx="93">
                  <c:v>9.4</c:v>
                </c:pt>
                <c:pt idx="94">
                  <c:v>9.5</c:v>
                </c:pt>
                <c:pt idx="95">
                  <c:v>9.6</c:v>
                </c:pt>
                <c:pt idx="96">
                  <c:v>9.6999999999999993</c:v>
                </c:pt>
                <c:pt idx="97">
                  <c:v>9.8000000000000007</c:v>
                </c:pt>
                <c:pt idx="98">
                  <c:v>9.9</c:v>
                </c:pt>
                <c:pt idx="99">
                  <c:v>10</c:v>
                </c:pt>
                <c:pt idx="100">
                  <c:v>10.1</c:v>
                </c:pt>
                <c:pt idx="101">
                  <c:v>10.199999999999999</c:v>
                </c:pt>
                <c:pt idx="102">
                  <c:v>10.3</c:v>
                </c:pt>
                <c:pt idx="103">
                  <c:v>10.4</c:v>
                </c:pt>
                <c:pt idx="104">
                  <c:v>10.5</c:v>
                </c:pt>
                <c:pt idx="105">
                  <c:v>10.6</c:v>
                </c:pt>
                <c:pt idx="106">
                  <c:v>10.7</c:v>
                </c:pt>
                <c:pt idx="107">
                  <c:v>10.8</c:v>
                </c:pt>
                <c:pt idx="108">
                  <c:v>10.9</c:v>
                </c:pt>
                <c:pt idx="109">
                  <c:v>11</c:v>
                </c:pt>
                <c:pt idx="110">
                  <c:v>11.1</c:v>
                </c:pt>
                <c:pt idx="111">
                  <c:v>11.2</c:v>
                </c:pt>
                <c:pt idx="112">
                  <c:v>11.3</c:v>
                </c:pt>
                <c:pt idx="113">
                  <c:v>11.4</c:v>
                </c:pt>
                <c:pt idx="114">
                  <c:v>11.5</c:v>
                </c:pt>
                <c:pt idx="115">
                  <c:v>11.6</c:v>
                </c:pt>
                <c:pt idx="116">
                  <c:v>11.7</c:v>
                </c:pt>
                <c:pt idx="117">
                  <c:v>11.8</c:v>
                </c:pt>
                <c:pt idx="118">
                  <c:v>11.9</c:v>
                </c:pt>
                <c:pt idx="119">
                  <c:v>12</c:v>
                </c:pt>
                <c:pt idx="120">
                  <c:v>12.1</c:v>
                </c:pt>
                <c:pt idx="121">
                  <c:v>12.2</c:v>
                </c:pt>
                <c:pt idx="122">
                  <c:v>12.3</c:v>
                </c:pt>
                <c:pt idx="123">
                  <c:v>12.4</c:v>
                </c:pt>
                <c:pt idx="124">
                  <c:v>12.5</c:v>
                </c:pt>
                <c:pt idx="125">
                  <c:v>12.6</c:v>
                </c:pt>
                <c:pt idx="126">
                  <c:v>12.7</c:v>
                </c:pt>
                <c:pt idx="127">
                  <c:v>12.8</c:v>
                </c:pt>
                <c:pt idx="128">
                  <c:v>12.9</c:v>
                </c:pt>
                <c:pt idx="129">
                  <c:v>13</c:v>
                </c:pt>
                <c:pt idx="130">
                  <c:v>13.1</c:v>
                </c:pt>
                <c:pt idx="131">
                  <c:v>13.2</c:v>
                </c:pt>
                <c:pt idx="132">
                  <c:v>13.3</c:v>
                </c:pt>
                <c:pt idx="133">
                  <c:v>13.4</c:v>
                </c:pt>
                <c:pt idx="134">
                  <c:v>13.5</c:v>
                </c:pt>
                <c:pt idx="135">
                  <c:v>13.6</c:v>
                </c:pt>
                <c:pt idx="136">
                  <c:v>13.7</c:v>
                </c:pt>
                <c:pt idx="137">
                  <c:v>13.8</c:v>
                </c:pt>
                <c:pt idx="138">
                  <c:v>13.9</c:v>
                </c:pt>
                <c:pt idx="139">
                  <c:v>14</c:v>
                </c:pt>
                <c:pt idx="140">
                  <c:v>14.1</c:v>
                </c:pt>
                <c:pt idx="141">
                  <c:v>14.2</c:v>
                </c:pt>
                <c:pt idx="142">
                  <c:v>14.3</c:v>
                </c:pt>
                <c:pt idx="143">
                  <c:v>14.4</c:v>
                </c:pt>
                <c:pt idx="144">
                  <c:v>14.5</c:v>
                </c:pt>
                <c:pt idx="145">
                  <c:v>14.6</c:v>
                </c:pt>
                <c:pt idx="146">
                  <c:v>14.7</c:v>
                </c:pt>
                <c:pt idx="147">
                  <c:v>14.8</c:v>
                </c:pt>
                <c:pt idx="148">
                  <c:v>14.9</c:v>
                </c:pt>
                <c:pt idx="149">
                  <c:v>15</c:v>
                </c:pt>
                <c:pt idx="150">
                  <c:v>15.1</c:v>
                </c:pt>
                <c:pt idx="151">
                  <c:v>15.2</c:v>
                </c:pt>
                <c:pt idx="152">
                  <c:v>15.3</c:v>
                </c:pt>
                <c:pt idx="153">
                  <c:v>15.4</c:v>
                </c:pt>
                <c:pt idx="154">
                  <c:v>15.5</c:v>
                </c:pt>
                <c:pt idx="155">
                  <c:v>15.6</c:v>
                </c:pt>
                <c:pt idx="156">
                  <c:v>15.7</c:v>
                </c:pt>
                <c:pt idx="157">
                  <c:v>15.8</c:v>
                </c:pt>
                <c:pt idx="158">
                  <c:v>15.9</c:v>
                </c:pt>
                <c:pt idx="159">
                  <c:v>16</c:v>
                </c:pt>
                <c:pt idx="160">
                  <c:v>16.100000000000001</c:v>
                </c:pt>
                <c:pt idx="161">
                  <c:v>16.2</c:v>
                </c:pt>
                <c:pt idx="162">
                  <c:v>16.3</c:v>
                </c:pt>
                <c:pt idx="163">
                  <c:v>16.399999999999999</c:v>
                </c:pt>
                <c:pt idx="164">
                  <c:v>16.5</c:v>
                </c:pt>
                <c:pt idx="165">
                  <c:v>16.600000000000001</c:v>
                </c:pt>
                <c:pt idx="166">
                  <c:v>16.7</c:v>
                </c:pt>
                <c:pt idx="167">
                  <c:v>16.8</c:v>
                </c:pt>
                <c:pt idx="168">
                  <c:v>16.899999999999999</c:v>
                </c:pt>
                <c:pt idx="169">
                  <c:v>17</c:v>
                </c:pt>
                <c:pt idx="170">
                  <c:v>17.100000000000001</c:v>
                </c:pt>
                <c:pt idx="171">
                  <c:v>17.2</c:v>
                </c:pt>
                <c:pt idx="172">
                  <c:v>17.3</c:v>
                </c:pt>
                <c:pt idx="173">
                  <c:v>17.399999999999999</c:v>
                </c:pt>
                <c:pt idx="174">
                  <c:v>17.5</c:v>
                </c:pt>
                <c:pt idx="175">
                  <c:v>17.600000000000001</c:v>
                </c:pt>
                <c:pt idx="176">
                  <c:v>17.7</c:v>
                </c:pt>
                <c:pt idx="177">
                  <c:v>17.8</c:v>
                </c:pt>
                <c:pt idx="178">
                  <c:v>17.899999999999999</c:v>
                </c:pt>
                <c:pt idx="179">
                  <c:v>18</c:v>
                </c:pt>
                <c:pt idx="180">
                  <c:v>18.100000000000001</c:v>
                </c:pt>
                <c:pt idx="181">
                  <c:v>18.2</c:v>
                </c:pt>
                <c:pt idx="182">
                  <c:v>18.3</c:v>
                </c:pt>
                <c:pt idx="183">
                  <c:v>18.399999999999999</c:v>
                </c:pt>
                <c:pt idx="184">
                  <c:v>18.5</c:v>
                </c:pt>
                <c:pt idx="185">
                  <c:v>18.600000000000001</c:v>
                </c:pt>
                <c:pt idx="186">
                  <c:v>18.7</c:v>
                </c:pt>
                <c:pt idx="187">
                  <c:v>18.8</c:v>
                </c:pt>
                <c:pt idx="188">
                  <c:v>18.899999999999999</c:v>
                </c:pt>
                <c:pt idx="189">
                  <c:v>19</c:v>
                </c:pt>
                <c:pt idx="190">
                  <c:v>19.100000000000001</c:v>
                </c:pt>
                <c:pt idx="191">
                  <c:v>19.2</c:v>
                </c:pt>
                <c:pt idx="192">
                  <c:v>19.3</c:v>
                </c:pt>
                <c:pt idx="193">
                  <c:v>19.399999999999999</c:v>
                </c:pt>
                <c:pt idx="194">
                  <c:v>19.5</c:v>
                </c:pt>
                <c:pt idx="195">
                  <c:v>19.600000000000001</c:v>
                </c:pt>
                <c:pt idx="196">
                  <c:v>19.7</c:v>
                </c:pt>
                <c:pt idx="197">
                  <c:v>19.8</c:v>
                </c:pt>
                <c:pt idx="198">
                  <c:v>19.899999999999999</c:v>
                </c:pt>
                <c:pt idx="199">
                  <c:v>20</c:v>
                </c:pt>
                <c:pt idx="200">
                  <c:v>20.100000000000001</c:v>
                </c:pt>
                <c:pt idx="201">
                  <c:v>20.2</c:v>
                </c:pt>
                <c:pt idx="202">
                  <c:v>20.3</c:v>
                </c:pt>
                <c:pt idx="203">
                  <c:v>20.399999999999999</c:v>
                </c:pt>
                <c:pt idx="204">
                  <c:v>20.5</c:v>
                </c:pt>
                <c:pt idx="205">
                  <c:v>20.6</c:v>
                </c:pt>
                <c:pt idx="206">
                  <c:v>20.7</c:v>
                </c:pt>
                <c:pt idx="207">
                  <c:v>20.8</c:v>
                </c:pt>
                <c:pt idx="208">
                  <c:v>20.9</c:v>
                </c:pt>
                <c:pt idx="209">
                  <c:v>21</c:v>
                </c:pt>
                <c:pt idx="210">
                  <c:v>21.1</c:v>
                </c:pt>
                <c:pt idx="211">
                  <c:v>21.2</c:v>
                </c:pt>
                <c:pt idx="212">
                  <c:v>21.3</c:v>
                </c:pt>
                <c:pt idx="213">
                  <c:v>21.4</c:v>
                </c:pt>
                <c:pt idx="214">
                  <c:v>21.5</c:v>
                </c:pt>
                <c:pt idx="215">
                  <c:v>21.6</c:v>
                </c:pt>
                <c:pt idx="216">
                  <c:v>21.7</c:v>
                </c:pt>
                <c:pt idx="217">
                  <c:v>21.8</c:v>
                </c:pt>
                <c:pt idx="218">
                  <c:v>21.9</c:v>
                </c:pt>
                <c:pt idx="219">
                  <c:v>22</c:v>
                </c:pt>
                <c:pt idx="220">
                  <c:v>22.1</c:v>
                </c:pt>
                <c:pt idx="221">
                  <c:v>22.2</c:v>
                </c:pt>
                <c:pt idx="222">
                  <c:v>22.3</c:v>
                </c:pt>
                <c:pt idx="223">
                  <c:v>22.4</c:v>
                </c:pt>
                <c:pt idx="224">
                  <c:v>22.5</c:v>
                </c:pt>
                <c:pt idx="225">
                  <c:v>22.6</c:v>
                </c:pt>
                <c:pt idx="226">
                  <c:v>22.7</c:v>
                </c:pt>
                <c:pt idx="227">
                  <c:v>22.8</c:v>
                </c:pt>
                <c:pt idx="228">
                  <c:v>22.9</c:v>
                </c:pt>
                <c:pt idx="229">
                  <c:v>23</c:v>
                </c:pt>
                <c:pt idx="230">
                  <c:v>23.1</c:v>
                </c:pt>
                <c:pt idx="231">
                  <c:v>23.2</c:v>
                </c:pt>
                <c:pt idx="232">
                  <c:v>23.3</c:v>
                </c:pt>
                <c:pt idx="233">
                  <c:v>23.4</c:v>
                </c:pt>
                <c:pt idx="234">
                  <c:v>23.5</c:v>
                </c:pt>
                <c:pt idx="235">
                  <c:v>23.6</c:v>
                </c:pt>
                <c:pt idx="236">
                  <c:v>23.7</c:v>
                </c:pt>
                <c:pt idx="237">
                  <c:v>23.8</c:v>
                </c:pt>
                <c:pt idx="238">
                  <c:v>23.9</c:v>
                </c:pt>
                <c:pt idx="239">
                  <c:v>24</c:v>
                </c:pt>
                <c:pt idx="240">
                  <c:v>24.1</c:v>
                </c:pt>
                <c:pt idx="241">
                  <c:v>24.2</c:v>
                </c:pt>
                <c:pt idx="242">
                  <c:v>24.3</c:v>
                </c:pt>
                <c:pt idx="243">
                  <c:v>24.4</c:v>
                </c:pt>
                <c:pt idx="244">
                  <c:v>24.5</c:v>
                </c:pt>
                <c:pt idx="245">
                  <c:v>24.6</c:v>
                </c:pt>
                <c:pt idx="246">
                  <c:v>24.7</c:v>
                </c:pt>
                <c:pt idx="247">
                  <c:v>24.8</c:v>
                </c:pt>
                <c:pt idx="248">
                  <c:v>24.9</c:v>
                </c:pt>
                <c:pt idx="249">
                  <c:v>25</c:v>
                </c:pt>
                <c:pt idx="250">
                  <c:v>25.1</c:v>
                </c:pt>
                <c:pt idx="251">
                  <c:v>25.2</c:v>
                </c:pt>
                <c:pt idx="252">
                  <c:v>25.3</c:v>
                </c:pt>
                <c:pt idx="253">
                  <c:v>25.4</c:v>
                </c:pt>
                <c:pt idx="254">
                  <c:v>25.5</c:v>
                </c:pt>
                <c:pt idx="255">
                  <c:v>25.6</c:v>
                </c:pt>
                <c:pt idx="256">
                  <c:v>25.7</c:v>
                </c:pt>
                <c:pt idx="257">
                  <c:v>25.8</c:v>
                </c:pt>
                <c:pt idx="258">
                  <c:v>25.9</c:v>
                </c:pt>
                <c:pt idx="259">
                  <c:v>26</c:v>
                </c:pt>
                <c:pt idx="260">
                  <c:v>26.1</c:v>
                </c:pt>
                <c:pt idx="261">
                  <c:v>26.2</c:v>
                </c:pt>
                <c:pt idx="262">
                  <c:v>26.3</c:v>
                </c:pt>
                <c:pt idx="263">
                  <c:v>26.4</c:v>
                </c:pt>
                <c:pt idx="264">
                  <c:v>26.5</c:v>
                </c:pt>
                <c:pt idx="265">
                  <c:v>26.6</c:v>
                </c:pt>
                <c:pt idx="266">
                  <c:v>26.7</c:v>
                </c:pt>
                <c:pt idx="267">
                  <c:v>26.8</c:v>
                </c:pt>
                <c:pt idx="268">
                  <c:v>26.9</c:v>
                </c:pt>
                <c:pt idx="269">
                  <c:v>27</c:v>
                </c:pt>
                <c:pt idx="270">
                  <c:v>27.1</c:v>
                </c:pt>
                <c:pt idx="271">
                  <c:v>27.2</c:v>
                </c:pt>
                <c:pt idx="272">
                  <c:v>27.3</c:v>
                </c:pt>
                <c:pt idx="273">
                  <c:v>27.4</c:v>
                </c:pt>
                <c:pt idx="274">
                  <c:v>27.5</c:v>
                </c:pt>
                <c:pt idx="275">
                  <c:v>27.6</c:v>
                </c:pt>
                <c:pt idx="276">
                  <c:v>27.7</c:v>
                </c:pt>
                <c:pt idx="277">
                  <c:v>27.8</c:v>
                </c:pt>
                <c:pt idx="278">
                  <c:v>27.9</c:v>
                </c:pt>
                <c:pt idx="279">
                  <c:v>28</c:v>
                </c:pt>
                <c:pt idx="280">
                  <c:v>28.1</c:v>
                </c:pt>
                <c:pt idx="281">
                  <c:v>28.2</c:v>
                </c:pt>
                <c:pt idx="282">
                  <c:v>28.3</c:v>
                </c:pt>
                <c:pt idx="283">
                  <c:v>28.4</c:v>
                </c:pt>
                <c:pt idx="284">
                  <c:v>28.5</c:v>
                </c:pt>
                <c:pt idx="285">
                  <c:v>28.6</c:v>
                </c:pt>
                <c:pt idx="286">
                  <c:v>28.7</c:v>
                </c:pt>
                <c:pt idx="287">
                  <c:v>28.8</c:v>
                </c:pt>
                <c:pt idx="288">
                  <c:v>28.9</c:v>
                </c:pt>
                <c:pt idx="289">
                  <c:v>29</c:v>
                </c:pt>
                <c:pt idx="290">
                  <c:v>29.1</c:v>
                </c:pt>
                <c:pt idx="291">
                  <c:v>29.2</c:v>
                </c:pt>
                <c:pt idx="292">
                  <c:v>29.3</c:v>
                </c:pt>
                <c:pt idx="293">
                  <c:v>29.4</c:v>
                </c:pt>
                <c:pt idx="294">
                  <c:v>29.5</c:v>
                </c:pt>
                <c:pt idx="295">
                  <c:v>29.6</c:v>
                </c:pt>
                <c:pt idx="296">
                  <c:v>29.7</c:v>
                </c:pt>
                <c:pt idx="297">
                  <c:v>29.8</c:v>
                </c:pt>
                <c:pt idx="298">
                  <c:v>29.9</c:v>
                </c:pt>
                <c:pt idx="299">
                  <c:v>30</c:v>
                </c:pt>
                <c:pt idx="300">
                  <c:v>30.1</c:v>
                </c:pt>
                <c:pt idx="301">
                  <c:v>30.2</c:v>
                </c:pt>
                <c:pt idx="302">
                  <c:v>30.3</c:v>
                </c:pt>
                <c:pt idx="303">
                  <c:v>30.4</c:v>
                </c:pt>
                <c:pt idx="304">
                  <c:v>30.5</c:v>
                </c:pt>
                <c:pt idx="305">
                  <c:v>30.6</c:v>
                </c:pt>
                <c:pt idx="306">
                  <c:v>30.7</c:v>
                </c:pt>
                <c:pt idx="307">
                  <c:v>30.8</c:v>
                </c:pt>
                <c:pt idx="308">
                  <c:v>30.9</c:v>
                </c:pt>
                <c:pt idx="309">
                  <c:v>31</c:v>
                </c:pt>
                <c:pt idx="310">
                  <c:v>31.1</c:v>
                </c:pt>
                <c:pt idx="311">
                  <c:v>31.2</c:v>
                </c:pt>
                <c:pt idx="312">
                  <c:v>31.3</c:v>
                </c:pt>
                <c:pt idx="313">
                  <c:v>31.4</c:v>
                </c:pt>
                <c:pt idx="314">
                  <c:v>31.5</c:v>
                </c:pt>
                <c:pt idx="315">
                  <c:v>31.6</c:v>
                </c:pt>
                <c:pt idx="316">
                  <c:v>31.7</c:v>
                </c:pt>
                <c:pt idx="317">
                  <c:v>31.8</c:v>
                </c:pt>
                <c:pt idx="318">
                  <c:v>31.9</c:v>
                </c:pt>
                <c:pt idx="319">
                  <c:v>32</c:v>
                </c:pt>
                <c:pt idx="320">
                  <c:v>32.1</c:v>
                </c:pt>
                <c:pt idx="321">
                  <c:v>32.200000000000003</c:v>
                </c:pt>
                <c:pt idx="322">
                  <c:v>32.299999999999997</c:v>
                </c:pt>
                <c:pt idx="323">
                  <c:v>32.4</c:v>
                </c:pt>
                <c:pt idx="324">
                  <c:v>32.5</c:v>
                </c:pt>
                <c:pt idx="325">
                  <c:v>32.6</c:v>
                </c:pt>
                <c:pt idx="326">
                  <c:v>32.700000000000003</c:v>
                </c:pt>
                <c:pt idx="327">
                  <c:v>32.799999999999997</c:v>
                </c:pt>
                <c:pt idx="328">
                  <c:v>32.9</c:v>
                </c:pt>
                <c:pt idx="329">
                  <c:v>33</c:v>
                </c:pt>
                <c:pt idx="330">
                  <c:v>33.1</c:v>
                </c:pt>
                <c:pt idx="331">
                  <c:v>33.200000000000003</c:v>
                </c:pt>
                <c:pt idx="332">
                  <c:v>33.299999999999997</c:v>
                </c:pt>
                <c:pt idx="333">
                  <c:v>33.4</c:v>
                </c:pt>
                <c:pt idx="334">
                  <c:v>33.5</c:v>
                </c:pt>
                <c:pt idx="335">
                  <c:v>33.6</c:v>
                </c:pt>
                <c:pt idx="336">
                  <c:v>33.700000000000003</c:v>
                </c:pt>
                <c:pt idx="337">
                  <c:v>33.799999999999997</c:v>
                </c:pt>
                <c:pt idx="338">
                  <c:v>33.9</c:v>
                </c:pt>
                <c:pt idx="339">
                  <c:v>34</c:v>
                </c:pt>
                <c:pt idx="340">
                  <c:v>34.1</c:v>
                </c:pt>
                <c:pt idx="341">
                  <c:v>34.200000000000003</c:v>
                </c:pt>
                <c:pt idx="342">
                  <c:v>34.299999999999997</c:v>
                </c:pt>
                <c:pt idx="343">
                  <c:v>34.4</c:v>
                </c:pt>
                <c:pt idx="344">
                  <c:v>34.5</c:v>
                </c:pt>
                <c:pt idx="345">
                  <c:v>34.6</c:v>
                </c:pt>
                <c:pt idx="346">
                  <c:v>34.700000000000003</c:v>
                </c:pt>
                <c:pt idx="347">
                  <c:v>34.799999999999997</c:v>
                </c:pt>
                <c:pt idx="348">
                  <c:v>34.9</c:v>
                </c:pt>
                <c:pt idx="349">
                  <c:v>35</c:v>
                </c:pt>
                <c:pt idx="350">
                  <c:v>35.1</c:v>
                </c:pt>
                <c:pt idx="351">
                  <c:v>35.200000000000003</c:v>
                </c:pt>
                <c:pt idx="352">
                  <c:v>35.299999999999997</c:v>
                </c:pt>
                <c:pt idx="353">
                  <c:v>35.4</c:v>
                </c:pt>
                <c:pt idx="354">
                  <c:v>35.5</c:v>
                </c:pt>
                <c:pt idx="355">
                  <c:v>35.6</c:v>
                </c:pt>
                <c:pt idx="356">
                  <c:v>35.700000000000003</c:v>
                </c:pt>
                <c:pt idx="357">
                  <c:v>35.799999999999997</c:v>
                </c:pt>
                <c:pt idx="358">
                  <c:v>35.9</c:v>
                </c:pt>
                <c:pt idx="359">
                  <c:v>36</c:v>
                </c:pt>
                <c:pt idx="360">
                  <c:v>36.1</c:v>
                </c:pt>
                <c:pt idx="361">
                  <c:v>36.200000000000003</c:v>
                </c:pt>
                <c:pt idx="362">
                  <c:v>36.299999999999997</c:v>
                </c:pt>
                <c:pt idx="363">
                  <c:v>36.4</c:v>
                </c:pt>
                <c:pt idx="364">
                  <c:v>36.5</c:v>
                </c:pt>
                <c:pt idx="365">
                  <c:v>36.6</c:v>
                </c:pt>
                <c:pt idx="366">
                  <c:v>36.700000000000003</c:v>
                </c:pt>
                <c:pt idx="367">
                  <c:v>36.799999999999997</c:v>
                </c:pt>
                <c:pt idx="368">
                  <c:v>36.9</c:v>
                </c:pt>
                <c:pt idx="369">
                  <c:v>37</c:v>
                </c:pt>
                <c:pt idx="370">
                  <c:v>37.1</c:v>
                </c:pt>
                <c:pt idx="371">
                  <c:v>37.200000000000003</c:v>
                </c:pt>
                <c:pt idx="372">
                  <c:v>37.299999999999997</c:v>
                </c:pt>
                <c:pt idx="373">
                  <c:v>37.4</c:v>
                </c:pt>
                <c:pt idx="374">
                  <c:v>37.5</c:v>
                </c:pt>
                <c:pt idx="375">
                  <c:v>37.6</c:v>
                </c:pt>
                <c:pt idx="376">
                  <c:v>37.700000000000003</c:v>
                </c:pt>
                <c:pt idx="377">
                  <c:v>37.799999999999997</c:v>
                </c:pt>
                <c:pt idx="378">
                  <c:v>37.9</c:v>
                </c:pt>
                <c:pt idx="379">
                  <c:v>38</c:v>
                </c:pt>
                <c:pt idx="380">
                  <c:v>38.1</c:v>
                </c:pt>
                <c:pt idx="381">
                  <c:v>38.200000000000003</c:v>
                </c:pt>
                <c:pt idx="382">
                  <c:v>38.299999999999997</c:v>
                </c:pt>
                <c:pt idx="383">
                  <c:v>38.4</c:v>
                </c:pt>
                <c:pt idx="384">
                  <c:v>38.5</c:v>
                </c:pt>
                <c:pt idx="385">
                  <c:v>38.6</c:v>
                </c:pt>
                <c:pt idx="386">
                  <c:v>38.700000000000003</c:v>
                </c:pt>
                <c:pt idx="387">
                  <c:v>38.799999999999997</c:v>
                </c:pt>
                <c:pt idx="388">
                  <c:v>38.9</c:v>
                </c:pt>
                <c:pt idx="389">
                  <c:v>39</c:v>
                </c:pt>
                <c:pt idx="390">
                  <c:v>39.1</c:v>
                </c:pt>
                <c:pt idx="391">
                  <c:v>39.200000000000003</c:v>
                </c:pt>
                <c:pt idx="392">
                  <c:v>39.299999999999997</c:v>
                </c:pt>
                <c:pt idx="393">
                  <c:v>39.4</c:v>
                </c:pt>
                <c:pt idx="394">
                  <c:v>39.5</c:v>
                </c:pt>
                <c:pt idx="395">
                  <c:v>39.6</c:v>
                </c:pt>
                <c:pt idx="396">
                  <c:v>39.700000000000003</c:v>
                </c:pt>
                <c:pt idx="397">
                  <c:v>39.799999999999997</c:v>
                </c:pt>
                <c:pt idx="398">
                  <c:v>39.9</c:v>
                </c:pt>
                <c:pt idx="399">
                  <c:v>40</c:v>
                </c:pt>
              </c:numCache>
            </c:numRef>
          </c:xVal>
          <c:yVal>
            <c:numRef>
              <c:f>Berechnung_Abstand_Heizen!$D$9:$D$408</c:f>
              <c:numCache>
                <c:formatCode>General</c:formatCode>
                <c:ptCount val="400"/>
                <c:pt idx="0">
                  <c:v>45</c:v>
                </c:pt>
                <c:pt idx="1">
                  <c:v>45</c:v>
                </c:pt>
                <c:pt idx="2">
                  <c:v>45</c:v>
                </c:pt>
                <c:pt idx="3">
                  <c:v>45</c:v>
                </c:pt>
                <c:pt idx="4">
                  <c:v>45</c:v>
                </c:pt>
                <c:pt idx="5">
                  <c:v>45</c:v>
                </c:pt>
                <c:pt idx="6">
                  <c:v>45</c:v>
                </c:pt>
                <c:pt idx="7">
                  <c:v>45</c:v>
                </c:pt>
                <c:pt idx="8">
                  <c:v>45</c:v>
                </c:pt>
                <c:pt idx="9">
                  <c:v>45</c:v>
                </c:pt>
                <c:pt idx="10">
                  <c:v>45</c:v>
                </c:pt>
                <c:pt idx="11">
                  <c:v>45</c:v>
                </c:pt>
                <c:pt idx="12">
                  <c:v>45</c:v>
                </c:pt>
                <c:pt idx="13">
                  <c:v>45</c:v>
                </c:pt>
                <c:pt idx="14">
                  <c:v>45</c:v>
                </c:pt>
                <c:pt idx="15">
                  <c:v>45</c:v>
                </c:pt>
                <c:pt idx="16">
                  <c:v>45</c:v>
                </c:pt>
                <c:pt idx="17">
                  <c:v>45</c:v>
                </c:pt>
                <c:pt idx="18">
                  <c:v>45</c:v>
                </c:pt>
                <c:pt idx="19">
                  <c:v>45</c:v>
                </c:pt>
                <c:pt idx="20">
                  <c:v>45</c:v>
                </c:pt>
                <c:pt idx="21">
                  <c:v>45</c:v>
                </c:pt>
                <c:pt idx="22">
                  <c:v>45</c:v>
                </c:pt>
                <c:pt idx="23">
                  <c:v>45</c:v>
                </c:pt>
                <c:pt idx="24">
                  <c:v>45</c:v>
                </c:pt>
                <c:pt idx="25">
                  <c:v>45</c:v>
                </c:pt>
                <c:pt idx="26">
                  <c:v>45</c:v>
                </c:pt>
                <c:pt idx="27">
                  <c:v>45</c:v>
                </c:pt>
                <c:pt idx="28">
                  <c:v>45</c:v>
                </c:pt>
                <c:pt idx="29">
                  <c:v>45</c:v>
                </c:pt>
                <c:pt idx="30">
                  <c:v>45</c:v>
                </c:pt>
                <c:pt idx="31">
                  <c:v>45</c:v>
                </c:pt>
                <c:pt idx="32">
                  <c:v>45</c:v>
                </c:pt>
                <c:pt idx="33">
                  <c:v>45</c:v>
                </c:pt>
                <c:pt idx="34">
                  <c:v>45</c:v>
                </c:pt>
                <c:pt idx="35">
                  <c:v>45</c:v>
                </c:pt>
                <c:pt idx="36">
                  <c:v>45</c:v>
                </c:pt>
                <c:pt idx="37">
                  <c:v>45</c:v>
                </c:pt>
                <c:pt idx="38">
                  <c:v>45</c:v>
                </c:pt>
                <c:pt idx="39">
                  <c:v>45</c:v>
                </c:pt>
                <c:pt idx="40">
                  <c:v>45</c:v>
                </c:pt>
                <c:pt idx="41">
                  <c:v>45</c:v>
                </c:pt>
                <c:pt idx="42">
                  <c:v>45</c:v>
                </c:pt>
                <c:pt idx="43">
                  <c:v>45</c:v>
                </c:pt>
                <c:pt idx="44">
                  <c:v>45</c:v>
                </c:pt>
                <c:pt idx="45">
                  <c:v>45</c:v>
                </c:pt>
                <c:pt idx="46">
                  <c:v>45</c:v>
                </c:pt>
                <c:pt idx="47">
                  <c:v>45</c:v>
                </c:pt>
                <c:pt idx="48">
                  <c:v>45</c:v>
                </c:pt>
                <c:pt idx="49">
                  <c:v>45</c:v>
                </c:pt>
                <c:pt idx="50">
                  <c:v>45</c:v>
                </c:pt>
                <c:pt idx="51">
                  <c:v>45</c:v>
                </c:pt>
                <c:pt idx="52">
                  <c:v>45</c:v>
                </c:pt>
                <c:pt idx="53">
                  <c:v>45</c:v>
                </c:pt>
                <c:pt idx="54">
                  <c:v>45</c:v>
                </c:pt>
                <c:pt idx="55">
                  <c:v>45</c:v>
                </c:pt>
                <c:pt idx="56">
                  <c:v>45</c:v>
                </c:pt>
                <c:pt idx="57">
                  <c:v>45</c:v>
                </c:pt>
                <c:pt idx="58">
                  <c:v>45</c:v>
                </c:pt>
                <c:pt idx="59">
                  <c:v>45</c:v>
                </c:pt>
                <c:pt idx="60">
                  <c:v>45</c:v>
                </c:pt>
                <c:pt idx="61">
                  <c:v>45</c:v>
                </c:pt>
                <c:pt idx="62">
                  <c:v>45</c:v>
                </c:pt>
                <c:pt idx="63">
                  <c:v>45</c:v>
                </c:pt>
                <c:pt idx="64">
                  <c:v>45</c:v>
                </c:pt>
                <c:pt idx="65">
                  <c:v>45</c:v>
                </c:pt>
                <c:pt idx="66">
                  <c:v>45</c:v>
                </c:pt>
                <c:pt idx="67">
                  <c:v>45</c:v>
                </c:pt>
                <c:pt idx="68">
                  <c:v>45</c:v>
                </c:pt>
                <c:pt idx="69">
                  <c:v>45</c:v>
                </c:pt>
                <c:pt idx="70">
                  <c:v>45</c:v>
                </c:pt>
                <c:pt idx="71">
                  <c:v>45</c:v>
                </c:pt>
                <c:pt idx="72">
                  <c:v>45</c:v>
                </c:pt>
                <c:pt idx="73">
                  <c:v>45</c:v>
                </c:pt>
                <c:pt idx="74">
                  <c:v>45</c:v>
                </c:pt>
                <c:pt idx="75">
                  <c:v>45</c:v>
                </c:pt>
                <c:pt idx="76">
                  <c:v>45</c:v>
                </c:pt>
                <c:pt idx="77">
                  <c:v>45</c:v>
                </c:pt>
                <c:pt idx="78">
                  <c:v>45</c:v>
                </c:pt>
                <c:pt idx="79">
                  <c:v>45</c:v>
                </c:pt>
                <c:pt idx="80">
                  <c:v>45</c:v>
                </c:pt>
                <c:pt idx="81">
                  <c:v>45</c:v>
                </c:pt>
                <c:pt idx="82">
                  <c:v>45</c:v>
                </c:pt>
                <c:pt idx="83">
                  <c:v>45</c:v>
                </c:pt>
                <c:pt idx="84">
                  <c:v>45</c:v>
                </c:pt>
                <c:pt idx="85">
                  <c:v>45</c:v>
                </c:pt>
                <c:pt idx="86">
                  <c:v>45</c:v>
                </c:pt>
                <c:pt idx="87">
                  <c:v>45</c:v>
                </c:pt>
                <c:pt idx="88">
                  <c:v>45</c:v>
                </c:pt>
                <c:pt idx="89">
                  <c:v>45</c:v>
                </c:pt>
                <c:pt idx="90">
                  <c:v>45</c:v>
                </c:pt>
                <c:pt idx="91">
                  <c:v>45</c:v>
                </c:pt>
                <c:pt idx="92">
                  <c:v>45</c:v>
                </c:pt>
                <c:pt idx="93">
                  <c:v>45</c:v>
                </c:pt>
                <c:pt idx="94">
                  <c:v>45</c:v>
                </c:pt>
                <c:pt idx="95">
                  <c:v>45</c:v>
                </c:pt>
                <c:pt idx="96">
                  <c:v>45</c:v>
                </c:pt>
                <c:pt idx="97">
                  <c:v>45</c:v>
                </c:pt>
                <c:pt idx="98">
                  <c:v>45</c:v>
                </c:pt>
                <c:pt idx="99">
                  <c:v>45</c:v>
                </c:pt>
                <c:pt idx="100">
                  <c:v>45</c:v>
                </c:pt>
                <c:pt idx="101">
                  <c:v>45</c:v>
                </c:pt>
                <c:pt idx="102">
                  <c:v>45</c:v>
                </c:pt>
                <c:pt idx="103">
                  <c:v>45</c:v>
                </c:pt>
                <c:pt idx="104">
                  <c:v>45</c:v>
                </c:pt>
                <c:pt idx="105">
                  <c:v>45</c:v>
                </c:pt>
                <c:pt idx="106">
                  <c:v>45</c:v>
                </c:pt>
                <c:pt idx="107">
                  <c:v>45</c:v>
                </c:pt>
                <c:pt idx="108">
                  <c:v>45</c:v>
                </c:pt>
                <c:pt idx="109">
                  <c:v>45</c:v>
                </c:pt>
                <c:pt idx="110">
                  <c:v>45</c:v>
                </c:pt>
                <c:pt idx="111">
                  <c:v>45</c:v>
                </c:pt>
                <c:pt idx="112">
                  <c:v>45</c:v>
                </c:pt>
                <c:pt idx="113">
                  <c:v>45</c:v>
                </c:pt>
                <c:pt idx="114">
                  <c:v>45</c:v>
                </c:pt>
                <c:pt idx="115">
                  <c:v>45</c:v>
                </c:pt>
                <c:pt idx="116">
                  <c:v>45</c:v>
                </c:pt>
                <c:pt idx="117">
                  <c:v>45</c:v>
                </c:pt>
                <c:pt idx="118">
                  <c:v>45</c:v>
                </c:pt>
                <c:pt idx="119">
                  <c:v>45</c:v>
                </c:pt>
                <c:pt idx="120">
                  <c:v>45</c:v>
                </c:pt>
                <c:pt idx="121">
                  <c:v>45</c:v>
                </c:pt>
                <c:pt idx="122">
                  <c:v>45</c:v>
                </c:pt>
                <c:pt idx="123">
                  <c:v>45</c:v>
                </c:pt>
                <c:pt idx="124">
                  <c:v>45</c:v>
                </c:pt>
                <c:pt idx="125">
                  <c:v>45</c:v>
                </c:pt>
                <c:pt idx="126">
                  <c:v>45</c:v>
                </c:pt>
                <c:pt idx="127">
                  <c:v>45</c:v>
                </c:pt>
                <c:pt idx="128">
                  <c:v>45</c:v>
                </c:pt>
                <c:pt idx="129">
                  <c:v>45</c:v>
                </c:pt>
                <c:pt idx="130">
                  <c:v>45</c:v>
                </c:pt>
                <c:pt idx="131">
                  <c:v>45</c:v>
                </c:pt>
                <c:pt idx="132">
                  <c:v>45</c:v>
                </c:pt>
                <c:pt idx="133">
                  <c:v>45</c:v>
                </c:pt>
                <c:pt idx="134">
                  <c:v>45</c:v>
                </c:pt>
                <c:pt idx="135">
                  <c:v>45</c:v>
                </c:pt>
                <c:pt idx="136">
                  <c:v>45</c:v>
                </c:pt>
                <c:pt idx="137">
                  <c:v>45</c:v>
                </c:pt>
                <c:pt idx="138">
                  <c:v>45</c:v>
                </c:pt>
                <c:pt idx="139">
                  <c:v>45</c:v>
                </c:pt>
                <c:pt idx="140">
                  <c:v>45</c:v>
                </c:pt>
                <c:pt idx="141">
                  <c:v>45</c:v>
                </c:pt>
                <c:pt idx="142">
                  <c:v>45</c:v>
                </c:pt>
                <c:pt idx="143">
                  <c:v>45</c:v>
                </c:pt>
                <c:pt idx="144">
                  <c:v>45</c:v>
                </c:pt>
                <c:pt idx="145">
                  <c:v>45</c:v>
                </c:pt>
                <c:pt idx="146">
                  <c:v>45</c:v>
                </c:pt>
                <c:pt idx="147">
                  <c:v>45</c:v>
                </c:pt>
                <c:pt idx="148">
                  <c:v>45</c:v>
                </c:pt>
                <c:pt idx="149">
                  <c:v>45</c:v>
                </c:pt>
                <c:pt idx="150">
                  <c:v>45</c:v>
                </c:pt>
                <c:pt idx="151">
                  <c:v>45</c:v>
                </c:pt>
                <c:pt idx="152">
                  <c:v>45</c:v>
                </c:pt>
                <c:pt idx="153">
                  <c:v>45</c:v>
                </c:pt>
                <c:pt idx="154">
                  <c:v>45</c:v>
                </c:pt>
                <c:pt idx="155">
                  <c:v>45</c:v>
                </c:pt>
                <c:pt idx="156">
                  <c:v>45</c:v>
                </c:pt>
                <c:pt idx="157">
                  <c:v>45</c:v>
                </c:pt>
                <c:pt idx="158">
                  <c:v>45</c:v>
                </c:pt>
                <c:pt idx="159">
                  <c:v>45</c:v>
                </c:pt>
                <c:pt idx="160">
                  <c:v>45</c:v>
                </c:pt>
                <c:pt idx="161">
                  <c:v>45</c:v>
                </c:pt>
                <c:pt idx="162">
                  <c:v>45</c:v>
                </c:pt>
                <c:pt idx="163">
                  <c:v>45</c:v>
                </c:pt>
                <c:pt idx="164">
                  <c:v>45</c:v>
                </c:pt>
                <c:pt idx="165">
                  <c:v>45</c:v>
                </c:pt>
                <c:pt idx="166">
                  <c:v>45</c:v>
                </c:pt>
                <c:pt idx="167">
                  <c:v>45</c:v>
                </c:pt>
                <c:pt idx="168">
                  <c:v>45</c:v>
                </c:pt>
                <c:pt idx="169">
                  <c:v>45</c:v>
                </c:pt>
                <c:pt idx="170">
                  <c:v>45</c:v>
                </c:pt>
                <c:pt idx="171">
                  <c:v>45</c:v>
                </c:pt>
                <c:pt idx="172">
                  <c:v>45</c:v>
                </c:pt>
                <c:pt idx="173">
                  <c:v>45</c:v>
                </c:pt>
                <c:pt idx="174">
                  <c:v>45</c:v>
                </c:pt>
                <c:pt idx="175">
                  <c:v>45</c:v>
                </c:pt>
                <c:pt idx="176">
                  <c:v>45</c:v>
                </c:pt>
                <c:pt idx="177">
                  <c:v>45</c:v>
                </c:pt>
                <c:pt idx="178">
                  <c:v>45</c:v>
                </c:pt>
                <c:pt idx="179">
                  <c:v>45</c:v>
                </c:pt>
                <c:pt idx="180">
                  <c:v>45</c:v>
                </c:pt>
                <c:pt idx="181">
                  <c:v>45</c:v>
                </c:pt>
                <c:pt idx="182">
                  <c:v>45</c:v>
                </c:pt>
                <c:pt idx="183">
                  <c:v>45</c:v>
                </c:pt>
                <c:pt idx="184">
                  <c:v>45</c:v>
                </c:pt>
                <c:pt idx="185">
                  <c:v>45</c:v>
                </c:pt>
                <c:pt idx="186">
                  <c:v>45</c:v>
                </c:pt>
                <c:pt idx="187">
                  <c:v>45</c:v>
                </c:pt>
                <c:pt idx="188">
                  <c:v>45</c:v>
                </c:pt>
                <c:pt idx="189">
                  <c:v>45</c:v>
                </c:pt>
                <c:pt idx="190">
                  <c:v>45</c:v>
                </c:pt>
                <c:pt idx="191">
                  <c:v>45</c:v>
                </c:pt>
                <c:pt idx="192">
                  <c:v>45</c:v>
                </c:pt>
                <c:pt idx="193">
                  <c:v>45</c:v>
                </c:pt>
                <c:pt idx="194">
                  <c:v>45</c:v>
                </c:pt>
                <c:pt idx="195">
                  <c:v>45</c:v>
                </c:pt>
                <c:pt idx="196">
                  <c:v>45</c:v>
                </c:pt>
                <c:pt idx="197">
                  <c:v>45</c:v>
                </c:pt>
                <c:pt idx="198">
                  <c:v>45</c:v>
                </c:pt>
                <c:pt idx="199">
                  <c:v>45</c:v>
                </c:pt>
                <c:pt idx="200">
                  <c:v>45</c:v>
                </c:pt>
                <c:pt idx="201">
                  <c:v>45</c:v>
                </c:pt>
                <c:pt idx="202">
                  <c:v>45</c:v>
                </c:pt>
                <c:pt idx="203">
                  <c:v>45</c:v>
                </c:pt>
                <c:pt idx="204">
                  <c:v>45</c:v>
                </c:pt>
                <c:pt idx="205">
                  <c:v>45</c:v>
                </c:pt>
                <c:pt idx="206">
                  <c:v>45</c:v>
                </c:pt>
                <c:pt idx="207">
                  <c:v>45</c:v>
                </c:pt>
                <c:pt idx="208">
                  <c:v>45</c:v>
                </c:pt>
                <c:pt idx="209">
                  <c:v>45</c:v>
                </c:pt>
                <c:pt idx="210">
                  <c:v>45</c:v>
                </c:pt>
                <c:pt idx="211">
                  <c:v>45</c:v>
                </c:pt>
                <c:pt idx="212">
                  <c:v>45</c:v>
                </c:pt>
                <c:pt idx="213">
                  <c:v>45</c:v>
                </c:pt>
                <c:pt idx="214">
                  <c:v>45</c:v>
                </c:pt>
                <c:pt idx="215">
                  <c:v>45</c:v>
                </c:pt>
                <c:pt idx="216">
                  <c:v>45</c:v>
                </c:pt>
                <c:pt idx="217">
                  <c:v>45</c:v>
                </c:pt>
                <c:pt idx="218">
                  <c:v>45</c:v>
                </c:pt>
                <c:pt idx="219">
                  <c:v>45</c:v>
                </c:pt>
                <c:pt idx="220">
                  <c:v>45</c:v>
                </c:pt>
                <c:pt idx="221">
                  <c:v>45</c:v>
                </c:pt>
                <c:pt idx="222">
                  <c:v>45</c:v>
                </c:pt>
                <c:pt idx="223">
                  <c:v>45</c:v>
                </c:pt>
                <c:pt idx="224">
                  <c:v>45</c:v>
                </c:pt>
                <c:pt idx="225">
                  <c:v>45</c:v>
                </c:pt>
                <c:pt idx="226">
                  <c:v>45</c:v>
                </c:pt>
                <c:pt idx="227">
                  <c:v>45</c:v>
                </c:pt>
                <c:pt idx="228">
                  <c:v>45</c:v>
                </c:pt>
                <c:pt idx="229">
                  <c:v>45</c:v>
                </c:pt>
                <c:pt idx="230">
                  <c:v>45</c:v>
                </c:pt>
                <c:pt idx="231">
                  <c:v>45</c:v>
                </c:pt>
                <c:pt idx="232">
                  <c:v>45</c:v>
                </c:pt>
                <c:pt idx="233">
                  <c:v>45</c:v>
                </c:pt>
                <c:pt idx="234">
                  <c:v>45</c:v>
                </c:pt>
                <c:pt idx="235">
                  <c:v>45</c:v>
                </c:pt>
                <c:pt idx="236">
                  <c:v>45</c:v>
                </c:pt>
                <c:pt idx="237">
                  <c:v>45</c:v>
                </c:pt>
                <c:pt idx="238">
                  <c:v>45</c:v>
                </c:pt>
                <c:pt idx="239">
                  <c:v>45</c:v>
                </c:pt>
                <c:pt idx="240">
                  <c:v>45</c:v>
                </c:pt>
                <c:pt idx="241">
                  <c:v>45</c:v>
                </c:pt>
                <c:pt idx="242">
                  <c:v>45</c:v>
                </c:pt>
                <c:pt idx="243">
                  <c:v>45</c:v>
                </c:pt>
                <c:pt idx="244">
                  <c:v>45</c:v>
                </c:pt>
                <c:pt idx="245">
                  <c:v>45</c:v>
                </c:pt>
                <c:pt idx="246">
                  <c:v>45</c:v>
                </c:pt>
                <c:pt idx="247">
                  <c:v>45</c:v>
                </c:pt>
                <c:pt idx="248">
                  <c:v>45</c:v>
                </c:pt>
                <c:pt idx="249">
                  <c:v>45</c:v>
                </c:pt>
                <c:pt idx="250">
                  <c:v>45</c:v>
                </c:pt>
                <c:pt idx="251">
                  <c:v>45</c:v>
                </c:pt>
                <c:pt idx="252">
                  <c:v>45</c:v>
                </c:pt>
                <c:pt idx="253">
                  <c:v>45</c:v>
                </c:pt>
                <c:pt idx="254">
                  <c:v>45</c:v>
                </c:pt>
                <c:pt idx="255">
                  <c:v>45</c:v>
                </c:pt>
                <c:pt idx="256">
                  <c:v>45</c:v>
                </c:pt>
                <c:pt idx="257">
                  <c:v>45</c:v>
                </c:pt>
                <c:pt idx="258">
                  <c:v>45</c:v>
                </c:pt>
                <c:pt idx="259">
                  <c:v>45</c:v>
                </c:pt>
                <c:pt idx="260">
                  <c:v>45</c:v>
                </c:pt>
                <c:pt idx="261">
                  <c:v>45</c:v>
                </c:pt>
                <c:pt idx="262">
                  <c:v>45</c:v>
                </c:pt>
                <c:pt idx="263">
                  <c:v>45</c:v>
                </c:pt>
                <c:pt idx="264">
                  <c:v>45</c:v>
                </c:pt>
                <c:pt idx="265">
                  <c:v>45</c:v>
                </c:pt>
                <c:pt idx="266">
                  <c:v>45</c:v>
                </c:pt>
                <c:pt idx="267">
                  <c:v>45</c:v>
                </c:pt>
                <c:pt idx="268">
                  <c:v>45</c:v>
                </c:pt>
                <c:pt idx="269">
                  <c:v>45</c:v>
                </c:pt>
                <c:pt idx="270">
                  <c:v>45</c:v>
                </c:pt>
                <c:pt idx="271">
                  <c:v>45</c:v>
                </c:pt>
                <c:pt idx="272">
                  <c:v>45</c:v>
                </c:pt>
                <c:pt idx="273">
                  <c:v>45</c:v>
                </c:pt>
                <c:pt idx="274">
                  <c:v>45</c:v>
                </c:pt>
                <c:pt idx="275">
                  <c:v>45</c:v>
                </c:pt>
                <c:pt idx="276">
                  <c:v>45</c:v>
                </c:pt>
                <c:pt idx="277">
                  <c:v>45</c:v>
                </c:pt>
                <c:pt idx="278">
                  <c:v>45</c:v>
                </c:pt>
                <c:pt idx="279">
                  <c:v>45</c:v>
                </c:pt>
                <c:pt idx="280">
                  <c:v>45</c:v>
                </c:pt>
                <c:pt idx="281">
                  <c:v>45</c:v>
                </c:pt>
                <c:pt idx="282">
                  <c:v>45</c:v>
                </c:pt>
                <c:pt idx="283">
                  <c:v>45</c:v>
                </c:pt>
                <c:pt idx="284">
                  <c:v>45</c:v>
                </c:pt>
                <c:pt idx="285">
                  <c:v>45</c:v>
                </c:pt>
                <c:pt idx="286">
                  <c:v>45</c:v>
                </c:pt>
                <c:pt idx="287">
                  <c:v>45</c:v>
                </c:pt>
                <c:pt idx="288">
                  <c:v>45</c:v>
                </c:pt>
                <c:pt idx="289">
                  <c:v>45</c:v>
                </c:pt>
                <c:pt idx="290">
                  <c:v>45</c:v>
                </c:pt>
                <c:pt idx="291">
                  <c:v>45</c:v>
                </c:pt>
                <c:pt idx="292">
                  <c:v>45</c:v>
                </c:pt>
                <c:pt idx="293">
                  <c:v>45</c:v>
                </c:pt>
                <c:pt idx="294">
                  <c:v>45</c:v>
                </c:pt>
                <c:pt idx="295">
                  <c:v>45</c:v>
                </c:pt>
                <c:pt idx="296">
                  <c:v>45</c:v>
                </c:pt>
                <c:pt idx="297">
                  <c:v>45</c:v>
                </c:pt>
                <c:pt idx="298">
                  <c:v>45</c:v>
                </c:pt>
                <c:pt idx="299">
                  <c:v>45</c:v>
                </c:pt>
                <c:pt idx="300">
                  <c:v>45</c:v>
                </c:pt>
                <c:pt idx="301">
                  <c:v>45</c:v>
                </c:pt>
                <c:pt idx="302">
                  <c:v>45</c:v>
                </c:pt>
                <c:pt idx="303">
                  <c:v>45</c:v>
                </c:pt>
                <c:pt idx="304">
                  <c:v>45</c:v>
                </c:pt>
                <c:pt idx="305">
                  <c:v>45</c:v>
                </c:pt>
                <c:pt idx="306">
                  <c:v>45</c:v>
                </c:pt>
                <c:pt idx="307">
                  <c:v>45</c:v>
                </c:pt>
                <c:pt idx="308">
                  <c:v>45</c:v>
                </c:pt>
                <c:pt idx="309">
                  <c:v>45</c:v>
                </c:pt>
                <c:pt idx="310">
                  <c:v>45</c:v>
                </c:pt>
                <c:pt idx="311">
                  <c:v>45</c:v>
                </c:pt>
                <c:pt idx="312">
                  <c:v>45</c:v>
                </c:pt>
                <c:pt idx="313">
                  <c:v>45</c:v>
                </c:pt>
                <c:pt idx="314">
                  <c:v>45</c:v>
                </c:pt>
                <c:pt idx="315">
                  <c:v>45</c:v>
                </c:pt>
                <c:pt idx="316">
                  <c:v>45</c:v>
                </c:pt>
                <c:pt idx="317">
                  <c:v>45</c:v>
                </c:pt>
                <c:pt idx="318">
                  <c:v>45</c:v>
                </c:pt>
                <c:pt idx="319">
                  <c:v>45</c:v>
                </c:pt>
                <c:pt idx="320">
                  <c:v>45</c:v>
                </c:pt>
                <c:pt idx="321">
                  <c:v>45</c:v>
                </c:pt>
                <c:pt idx="322">
                  <c:v>45</c:v>
                </c:pt>
                <c:pt idx="323">
                  <c:v>45</c:v>
                </c:pt>
                <c:pt idx="324">
                  <c:v>45</c:v>
                </c:pt>
                <c:pt idx="325">
                  <c:v>45</c:v>
                </c:pt>
                <c:pt idx="326">
                  <c:v>45</c:v>
                </c:pt>
                <c:pt idx="327">
                  <c:v>45</c:v>
                </c:pt>
                <c:pt idx="328">
                  <c:v>45</c:v>
                </c:pt>
                <c:pt idx="329">
                  <c:v>45</c:v>
                </c:pt>
                <c:pt idx="330">
                  <c:v>45</c:v>
                </c:pt>
                <c:pt idx="331">
                  <c:v>45</c:v>
                </c:pt>
                <c:pt idx="332">
                  <c:v>45</c:v>
                </c:pt>
                <c:pt idx="333">
                  <c:v>45</c:v>
                </c:pt>
                <c:pt idx="334">
                  <c:v>45</c:v>
                </c:pt>
                <c:pt idx="335">
                  <c:v>45</c:v>
                </c:pt>
                <c:pt idx="336">
                  <c:v>45</c:v>
                </c:pt>
                <c:pt idx="337">
                  <c:v>45</c:v>
                </c:pt>
                <c:pt idx="338">
                  <c:v>45</c:v>
                </c:pt>
                <c:pt idx="339">
                  <c:v>45</c:v>
                </c:pt>
                <c:pt idx="340">
                  <c:v>45</c:v>
                </c:pt>
                <c:pt idx="341">
                  <c:v>45</c:v>
                </c:pt>
                <c:pt idx="342">
                  <c:v>45</c:v>
                </c:pt>
                <c:pt idx="343">
                  <c:v>45</c:v>
                </c:pt>
                <c:pt idx="344">
                  <c:v>45</c:v>
                </c:pt>
                <c:pt idx="345">
                  <c:v>45</c:v>
                </c:pt>
                <c:pt idx="346">
                  <c:v>45</c:v>
                </c:pt>
                <c:pt idx="347">
                  <c:v>45</c:v>
                </c:pt>
                <c:pt idx="348">
                  <c:v>45</c:v>
                </c:pt>
                <c:pt idx="349">
                  <c:v>45</c:v>
                </c:pt>
                <c:pt idx="350">
                  <c:v>45</c:v>
                </c:pt>
                <c:pt idx="351">
                  <c:v>45</c:v>
                </c:pt>
                <c:pt idx="352">
                  <c:v>45</c:v>
                </c:pt>
                <c:pt idx="353">
                  <c:v>45</c:v>
                </c:pt>
                <c:pt idx="354">
                  <c:v>45</c:v>
                </c:pt>
                <c:pt idx="355">
                  <c:v>45</c:v>
                </c:pt>
                <c:pt idx="356">
                  <c:v>45</c:v>
                </c:pt>
                <c:pt idx="357">
                  <c:v>45</c:v>
                </c:pt>
                <c:pt idx="358">
                  <c:v>45</c:v>
                </c:pt>
                <c:pt idx="359">
                  <c:v>45</c:v>
                </c:pt>
                <c:pt idx="360">
                  <c:v>45</c:v>
                </c:pt>
                <c:pt idx="361">
                  <c:v>45</c:v>
                </c:pt>
                <c:pt idx="362">
                  <c:v>45</c:v>
                </c:pt>
                <c:pt idx="363">
                  <c:v>45</c:v>
                </c:pt>
                <c:pt idx="364">
                  <c:v>45</c:v>
                </c:pt>
                <c:pt idx="365">
                  <c:v>45</c:v>
                </c:pt>
                <c:pt idx="366">
                  <c:v>45</c:v>
                </c:pt>
                <c:pt idx="367">
                  <c:v>45</c:v>
                </c:pt>
                <c:pt idx="368">
                  <c:v>45</c:v>
                </c:pt>
                <c:pt idx="369">
                  <c:v>45</c:v>
                </c:pt>
                <c:pt idx="370">
                  <c:v>45</c:v>
                </c:pt>
                <c:pt idx="371">
                  <c:v>45</c:v>
                </c:pt>
                <c:pt idx="372">
                  <c:v>45</c:v>
                </c:pt>
                <c:pt idx="373">
                  <c:v>45</c:v>
                </c:pt>
                <c:pt idx="374">
                  <c:v>45</c:v>
                </c:pt>
                <c:pt idx="375">
                  <c:v>45</c:v>
                </c:pt>
                <c:pt idx="376">
                  <c:v>45</c:v>
                </c:pt>
                <c:pt idx="377">
                  <c:v>45</c:v>
                </c:pt>
                <c:pt idx="378">
                  <c:v>45</c:v>
                </c:pt>
                <c:pt idx="379">
                  <c:v>45</c:v>
                </c:pt>
                <c:pt idx="380">
                  <c:v>45</c:v>
                </c:pt>
                <c:pt idx="381">
                  <c:v>45</c:v>
                </c:pt>
                <c:pt idx="382">
                  <c:v>45</c:v>
                </c:pt>
                <c:pt idx="383">
                  <c:v>45</c:v>
                </c:pt>
                <c:pt idx="384">
                  <c:v>45</c:v>
                </c:pt>
                <c:pt idx="385">
                  <c:v>45</c:v>
                </c:pt>
                <c:pt idx="386">
                  <c:v>45</c:v>
                </c:pt>
                <c:pt idx="387">
                  <c:v>45</c:v>
                </c:pt>
                <c:pt idx="388">
                  <c:v>45</c:v>
                </c:pt>
                <c:pt idx="389">
                  <c:v>45</c:v>
                </c:pt>
                <c:pt idx="390">
                  <c:v>45</c:v>
                </c:pt>
                <c:pt idx="391">
                  <c:v>45</c:v>
                </c:pt>
                <c:pt idx="392">
                  <c:v>45</c:v>
                </c:pt>
                <c:pt idx="393">
                  <c:v>45</c:v>
                </c:pt>
                <c:pt idx="394">
                  <c:v>45</c:v>
                </c:pt>
                <c:pt idx="395">
                  <c:v>45</c:v>
                </c:pt>
                <c:pt idx="396">
                  <c:v>45</c:v>
                </c:pt>
                <c:pt idx="397">
                  <c:v>45</c:v>
                </c:pt>
                <c:pt idx="398">
                  <c:v>45</c:v>
                </c:pt>
                <c:pt idx="399">
                  <c:v>45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356-4D3B-B0BD-7AF4DFE3E035}"/>
            </c:ext>
          </c:extLst>
        </c:ser>
        <c:ser>
          <c:idx val="2"/>
          <c:order val="2"/>
          <c:tx>
            <c:v>Richtwert Abend</c:v>
          </c:tx>
          <c:spPr>
            <a:ln>
              <a:prstDash val="sysDash"/>
            </a:ln>
          </c:spPr>
          <c:marker>
            <c:symbol val="none"/>
          </c:marker>
          <c:xVal>
            <c:numRef>
              <c:f>Berechnung_Abstand_Heizen!$B$9:$B$408</c:f>
              <c:numCache>
                <c:formatCode>General</c:formatCode>
                <c:ptCount val="400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  <c:pt idx="10">
                  <c:v>1.1000000000000001</c:v>
                </c:pt>
                <c:pt idx="11">
                  <c:v>1.2</c:v>
                </c:pt>
                <c:pt idx="12">
                  <c:v>1.3</c:v>
                </c:pt>
                <c:pt idx="13">
                  <c:v>1.4</c:v>
                </c:pt>
                <c:pt idx="14">
                  <c:v>1.5</c:v>
                </c:pt>
                <c:pt idx="15">
                  <c:v>1.6</c:v>
                </c:pt>
                <c:pt idx="16">
                  <c:v>1.7</c:v>
                </c:pt>
                <c:pt idx="17">
                  <c:v>1.8</c:v>
                </c:pt>
                <c:pt idx="18">
                  <c:v>1.9</c:v>
                </c:pt>
                <c:pt idx="19">
                  <c:v>2</c:v>
                </c:pt>
                <c:pt idx="20">
                  <c:v>2.1</c:v>
                </c:pt>
                <c:pt idx="21">
                  <c:v>2.2000000000000002</c:v>
                </c:pt>
                <c:pt idx="22">
                  <c:v>2.2999999999999998</c:v>
                </c:pt>
                <c:pt idx="23">
                  <c:v>2.4</c:v>
                </c:pt>
                <c:pt idx="24">
                  <c:v>2.5</c:v>
                </c:pt>
                <c:pt idx="25">
                  <c:v>2.6</c:v>
                </c:pt>
                <c:pt idx="26">
                  <c:v>2.7</c:v>
                </c:pt>
                <c:pt idx="27">
                  <c:v>2.8</c:v>
                </c:pt>
                <c:pt idx="28">
                  <c:v>2.9</c:v>
                </c:pt>
                <c:pt idx="29">
                  <c:v>3</c:v>
                </c:pt>
                <c:pt idx="30">
                  <c:v>3.1</c:v>
                </c:pt>
                <c:pt idx="31">
                  <c:v>3.2</c:v>
                </c:pt>
                <c:pt idx="32">
                  <c:v>3.3</c:v>
                </c:pt>
                <c:pt idx="33">
                  <c:v>3.4</c:v>
                </c:pt>
                <c:pt idx="34">
                  <c:v>3.5</c:v>
                </c:pt>
                <c:pt idx="35">
                  <c:v>3.6</c:v>
                </c:pt>
                <c:pt idx="36">
                  <c:v>3.7</c:v>
                </c:pt>
                <c:pt idx="37">
                  <c:v>3.8</c:v>
                </c:pt>
                <c:pt idx="38">
                  <c:v>3.9</c:v>
                </c:pt>
                <c:pt idx="39">
                  <c:v>4</c:v>
                </c:pt>
                <c:pt idx="40">
                  <c:v>4.0999999999999996</c:v>
                </c:pt>
                <c:pt idx="41">
                  <c:v>4.2</c:v>
                </c:pt>
                <c:pt idx="42">
                  <c:v>4.3</c:v>
                </c:pt>
                <c:pt idx="43">
                  <c:v>4.4000000000000004</c:v>
                </c:pt>
                <c:pt idx="44">
                  <c:v>4.5</c:v>
                </c:pt>
                <c:pt idx="45">
                  <c:v>4.5999999999999996</c:v>
                </c:pt>
                <c:pt idx="46">
                  <c:v>4.7</c:v>
                </c:pt>
                <c:pt idx="47">
                  <c:v>4.8</c:v>
                </c:pt>
                <c:pt idx="48">
                  <c:v>4.9000000000000004</c:v>
                </c:pt>
                <c:pt idx="49">
                  <c:v>5</c:v>
                </c:pt>
                <c:pt idx="50">
                  <c:v>5.0999999999999996</c:v>
                </c:pt>
                <c:pt idx="51">
                  <c:v>5.2</c:v>
                </c:pt>
                <c:pt idx="52">
                  <c:v>5.3</c:v>
                </c:pt>
                <c:pt idx="53">
                  <c:v>5.4</c:v>
                </c:pt>
                <c:pt idx="54">
                  <c:v>5.5</c:v>
                </c:pt>
                <c:pt idx="55">
                  <c:v>5.6</c:v>
                </c:pt>
                <c:pt idx="56">
                  <c:v>5.7</c:v>
                </c:pt>
                <c:pt idx="57">
                  <c:v>5.8</c:v>
                </c:pt>
                <c:pt idx="58">
                  <c:v>5.9</c:v>
                </c:pt>
                <c:pt idx="59">
                  <c:v>6</c:v>
                </c:pt>
                <c:pt idx="60">
                  <c:v>6.1</c:v>
                </c:pt>
                <c:pt idx="61">
                  <c:v>6.2</c:v>
                </c:pt>
                <c:pt idx="62">
                  <c:v>6.3</c:v>
                </c:pt>
                <c:pt idx="63">
                  <c:v>6.4</c:v>
                </c:pt>
                <c:pt idx="64">
                  <c:v>6.5</c:v>
                </c:pt>
                <c:pt idx="65">
                  <c:v>6.6</c:v>
                </c:pt>
                <c:pt idx="66">
                  <c:v>6.7</c:v>
                </c:pt>
                <c:pt idx="67">
                  <c:v>6.8</c:v>
                </c:pt>
                <c:pt idx="68">
                  <c:v>6.9</c:v>
                </c:pt>
                <c:pt idx="69">
                  <c:v>7</c:v>
                </c:pt>
                <c:pt idx="70">
                  <c:v>7.1</c:v>
                </c:pt>
                <c:pt idx="71">
                  <c:v>7.2</c:v>
                </c:pt>
                <c:pt idx="72">
                  <c:v>7.3</c:v>
                </c:pt>
                <c:pt idx="73">
                  <c:v>7.4</c:v>
                </c:pt>
                <c:pt idx="74">
                  <c:v>7.5</c:v>
                </c:pt>
                <c:pt idx="75">
                  <c:v>7.6</c:v>
                </c:pt>
                <c:pt idx="76">
                  <c:v>7.7</c:v>
                </c:pt>
                <c:pt idx="77">
                  <c:v>7.8</c:v>
                </c:pt>
                <c:pt idx="78">
                  <c:v>7.9</c:v>
                </c:pt>
                <c:pt idx="79">
                  <c:v>8</c:v>
                </c:pt>
                <c:pt idx="80">
                  <c:v>8.1</c:v>
                </c:pt>
                <c:pt idx="81">
                  <c:v>8.1999999999999993</c:v>
                </c:pt>
                <c:pt idx="82">
                  <c:v>8.3000000000000007</c:v>
                </c:pt>
                <c:pt idx="83">
                  <c:v>8.4</c:v>
                </c:pt>
                <c:pt idx="84">
                  <c:v>8.5</c:v>
                </c:pt>
                <c:pt idx="85">
                  <c:v>8.6</c:v>
                </c:pt>
                <c:pt idx="86">
                  <c:v>8.6999999999999993</c:v>
                </c:pt>
                <c:pt idx="87">
                  <c:v>8.8000000000000007</c:v>
                </c:pt>
                <c:pt idx="88">
                  <c:v>8.9</c:v>
                </c:pt>
                <c:pt idx="89">
                  <c:v>9</c:v>
                </c:pt>
                <c:pt idx="90">
                  <c:v>9.1</c:v>
                </c:pt>
                <c:pt idx="91">
                  <c:v>9.1999999999999993</c:v>
                </c:pt>
                <c:pt idx="92">
                  <c:v>9.3000000000000007</c:v>
                </c:pt>
                <c:pt idx="93">
                  <c:v>9.4</c:v>
                </c:pt>
                <c:pt idx="94">
                  <c:v>9.5</c:v>
                </c:pt>
                <c:pt idx="95">
                  <c:v>9.6</c:v>
                </c:pt>
                <c:pt idx="96">
                  <c:v>9.6999999999999993</c:v>
                </c:pt>
                <c:pt idx="97">
                  <c:v>9.8000000000000007</c:v>
                </c:pt>
                <c:pt idx="98">
                  <c:v>9.9</c:v>
                </c:pt>
                <c:pt idx="99">
                  <c:v>10</c:v>
                </c:pt>
                <c:pt idx="100">
                  <c:v>10.1</c:v>
                </c:pt>
                <c:pt idx="101">
                  <c:v>10.199999999999999</c:v>
                </c:pt>
                <c:pt idx="102">
                  <c:v>10.3</c:v>
                </c:pt>
                <c:pt idx="103">
                  <c:v>10.4</c:v>
                </c:pt>
                <c:pt idx="104">
                  <c:v>10.5</c:v>
                </c:pt>
                <c:pt idx="105">
                  <c:v>10.6</c:v>
                </c:pt>
                <c:pt idx="106">
                  <c:v>10.7</c:v>
                </c:pt>
                <c:pt idx="107">
                  <c:v>10.8</c:v>
                </c:pt>
                <c:pt idx="108">
                  <c:v>10.9</c:v>
                </c:pt>
                <c:pt idx="109">
                  <c:v>11</c:v>
                </c:pt>
                <c:pt idx="110">
                  <c:v>11.1</c:v>
                </c:pt>
                <c:pt idx="111">
                  <c:v>11.2</c:v>
                </c:pt>
                <c:pt idx="112">
                  <c:v>11.3</c:v>
                </c:pt>
                <c:pt idx="113">
                  <c:v>11.4</c:v>
                </c:pt>
                <c:pt idx="114">
                  <c:v>11.5</c:v>
                </c:pt>
                <c:pt idx="115">
                  <c:v>11.6</c:v>
                </c:pt>
                <c:pt idx="116">
                  <c:v>11.7</c:v>
                </c:pt>
                <c:pt idx="117">
                  <c:v>11.8</c:v>
                </c:pt>
                <c:pt idx="118">
                  <c:v>11.9</c:v>
                </c:pt>
                <c:pt idx="119">
                  <c:v>12</c:v>
                </c:pt>
                <c:pt idx="120">
                  <c:v>12.1</c:v>
                </c:pt>
                <c:pt idx="121">
                  <c:v>12.2</c:v>
                </c:pt>
                <c:pt idx="122">
                  <c:v>12.3</c:v>
                </c:pt>
                <c:pt idx="123">
                  <c:v>12.4</c:v>
                </c:pt>
                <c:pt idx="124">
                  <c:v>12.5</c:v>
                </c:pt>
                <c:pt idx="125">
                  <c:v>12.6</c:v>
                </c:pt>
                <c:pt idx="126">
                  <c:v>12.7</c:v>
                </c:pt>
                <c:pt idx="127">
                  <c:v>12.8</c:v>
                </c:pt>
                <c:pt idx="128">
                  <c:v>12.9</c:v>
                </c:pt>
                <c:pt idx="129">
                  <c:v>13</c:v>
                </c:pt>
                <c:pt idx="130">
                  <c:v>13.1</c:v>
                </c:pt>
                <c:pt idx="131">
                  <c:v>13.2</c:v>
                </c:pt>
                <c:pt idx="132">
                  <c:v>13.3</c:v>
                </c:pt>
                <c:pt idx="133">
                  <c:v>13.4</c:v>
                </c:pt>
                <c:pt idx="134">
                  <c:v>13.5</c:v>
                </c:pt>
                <c:pt idx="135">
                  <c:v>13.6</c:v>
                </c:pt>
                <c:pt idx="136">
                  <c:v>13.7</c:v>
                </c:pt>
                <c:pt idx="137">
                  <c:v>13.8</c:v>
                </c:pt>
                <c:pt idx="138">
                  <c:v>13.9</c:v>
                </c:pt>
                <c:pt idx="139">
                  <c:v>14</c:v>
                </c:pt>
                <c:pt idx="140">
                  <c:v>14.1</c:v>
                </c:pt>
                <c:pt idx="141">
                  <c:v>14.2</c:v>
                </c:pt>
                <c:pt idx="142">
                  <c:v>14.3</c:v>
                </c:pt>
                <c:pt idx="143">
                  <c:v>14.4</c:v>
                </c:pt>
                <c:pt idx="144">
                  <c:v>14.5</c:v>
                </c:pt>
                <c:pt idx="145">
                  <c:v>14.6</c:v>
                </c:pt>
                <c:pt idx="146">
                  <c:v>14.7</c:v>
                </c:pt>
                <c:pt idx="147">
                  <c:v>14.8</c:v>
                </c:pt>
                <c:pt idx="148">
                  <c:v>14.9</c:v>
                </c:pt>
                <c:pt idx="149">
                  <c:v>15</c:v>
                </c:pt>
                <c:pt idx="150">
                  <c:v>15.1</c:v>
                </c:pt>
                <c:pt idx="151">
                  <c:v>15.2</c:v>
                </c:pt>
                <c:pt idx="152">
                  <c:v>15.3</c:v>
                </c:pt>
                <c:pt idx="153">
                  <c:v>15.4</c:v>
                </c:pt>
                <c:pt idx="154">
                  <c:v>15.5</c:v>
                </c:pt>
                <c:pt idx="155">
                  <c:v>15.6</c:v>
                </c:pt>
                <c:pt idx="156">
                  <c:v>15.7</c:v>
                </c:pt>
                <c:pt idx="157">
                  <c:v>15.8</c:v>
                </c:pt>
                <c:pt idx="158">
                  <c:v>15.9</c:v>
                </c:pt>
                <c:pt idx="159">
                  <c:v>16</c:v>
                </c:pt>
                <c:pt idx="160">
                  <c:v>16.100000000000001</c:v>
                </c:pt>
                <c:pt idx="161">
                  <c:v>16.2</c:v>
                </c:pt>
                <c:pt idx="162">
                  <c:v>16.3</c:v>
                </c:pt>
                <c:pt idx="163">
                  <c:v>16.399999999999999</c:v>
                </c:pt>
                <c:pt idx="164">
                  <c:v>16.5</c:v>
                </c:pt>
                <c:pt idx="165">
                  <c:v>16.600000000000001</c:v>
                </c:pt>
                <c:pt idx="166">
                  <c:v>16.7</c:v>
                </c:pt>
                <c:pt idx="167">
                  <c:v>16.8</c:v>
                </c:pt>
                <c:pt idx="168">
                  <c:v>16.899999999999999</c:v>
                </c:pt>
                <c:pt idx="169">
                  <c:v>17</c:v>
                </c:pt>
                <c:pt idx="170">
                  <c:v>17.100000000000001</c:v>
                </c:pt>
                <c:pt idx="171">
                  <c:v>17.2</c:v>
                </c:pt>
                <c:pt idx="172">
                  <c:v>17.3</c:v>
                </c:pt>
                <c:pt idx="173">
                  <c:v>17.399999999999999</c:v>
                </c:pt>
                <c:pt idx="174">
                  <c:v>17.5</c:v>
                </c:pt>
                <c:pt idx="175">
                  <c:v>17.600000000000001</c:v>
                </c:pt>
                <c:pt idx="176">
                  <c:v>17.7</c:v>
                </c:pt>
                <c:pt idx="177">
                  <c:v>17.8</c:v>
                </c:pt>
                <c:pt idx="178">
                  <c:v>17.899999999999999</c:v>
                </c:pt>
                <c:pt idx="179">
                  <c:v>18</c:v>
                </c:pt>
                <c:pt idx="180">
                  <c:v>18.100000000000001</c:v>
                </c:pt>
                <c:pt idx="181">
                  <c:v>18.2</c:v>
                </c:pt>
                <c:pt idx="182">
                  <c:v>18.3</c:v>
                </c:pt>
                <c:pt idx="183">
                  <c:v>18.399999999999999</c:v>
                </c:pt>
                <c:pt idx="184">
                  <c:v>18.5</c:v>
                </c:pt>
                <c:pt idx="185">
                  <c:v>18.600000000000001</c:v>
                </c:pt>
                <c:pt idx="186">
                  <c:v>18.7</c:v>
                </c:pt>
                <c:pt idx="187">
                  <c:v>18.8</c:v>
                </c:pt>
                <c:pt idx="188">
                  <c:v>18.899999999999999</c:v>
                </c:pt>
                <c:pt idx="189">
                  <c:v>19</c:v>
                </c:pt>
                <c:pt idx="190">
                  <c:v>19.100000000000001</c:v>
                </c:pt>
                <c:pt idx="191">
                  <c:v>19.2</c:v>
                </c:pt>
                <c:pt idx="192">
                  <c:v>19.3</c:v>
                </c:pt>
                <c:pt idx="193">
                  <c:v>19.399999999999999</c:v>
                </c:pt>
                <c:pt idx="194">
                  <c:v>19.5</c:v>
                </c:pt>
                <c:pt idx="195">
                  <c:v>19.600000000000001</c:v>
                </c:pt>
                <c:pt idx="196">
                  <c:v>19.7</c:v>
                </c:pt>
                <c:pt idx="197">
                  <c:v>19.8</c:v>
                </c:pt>
                <c:pt idx="198">
                  <c:v>19.899999999999999</c:v>
                </c:pt>
                <c:pt idx="199">
                  <c:v>20</c:v>
                </c:pt>
                <c:pt idx="200">
                  <c:v>20.100000000000001</c:v>
                </c:pt>
                <c:pt idx="201">
                  <c:v>20.2</c:v>
                </c:pt>
                <c:pt idx="202">
                  <c:v>20.3</c:v>
                </c:pt>
                <c:pt idx="203">
                  <c:v>20.399999999999999</c:v>
                </c:pt>
                <c:pt idx="204">
                  <c:v>20.5</c:v>
                </c:pt>
                <c:pt idx="205">
                  <c:v>20.6</c:v>
                </c:pt>
                <c:pt idx="206">
                  <c:v>20.7</c:v>
                </c:pt>
                <c:pt idx="207">
                  <c:v>20.8</c:v>
                </c:pt>
                <c:pt idx="208">
                  <c:v>20.9</c:v>
                </c:pt>
                <c:pt idx="209">
                  <c:v>21</c:v>
                </c:pt>
                <c:pt idx="210">
                  <c:v>21.1</c:v>
                </c:pt>
                <c:pt idx="211">
                  <c:v>21.2</c:v>
                </c:pt>
                <c:pt idx="212">
                  <c:v>21.3</c:v>
                </c:pt>
                <c:pt idx="213">
                  <c:v>21.4</c:v>
                </c:pt>
                <c:pt idx="214">
                  <c:v>21.5</c:v>
                </c:pt>
                <c:pt idx="215">
                  <c:v>21.6</c:v>
                </c:pt>
                <c:pt idx="216">
                  <c:v>21.7</c:v>
                </c:pt>
                <c:pt idx="217">
                  <c:v>21.8</c:v>
                </c:pt>
                <c:pt idx="218">
                  <c:v>21.9</c:v>
                </c:pt>
                <c:pt idx="219">
                  <c:v>22</c:v>
                </c:pt>
                <c:pt idx="220">
                  <c:v>22.1</c:v>
                </c:pt>
                <c:pt idx="221">
                  <c:v>22.2</c:v>
                </c:pt>
                <c:pt idx="222">
                  <c:v>22.3</c:v>
                </c:pt>
                <c:pt idx="223">
                  <c:v>22.4</c:v>
                </c:pt>
                <c:pt idx="224">
                  <c:v>22.5</c:v>
                </c:pt>
                <c:pt idx="225">
                  <c:v>22.6</c:v>
                </c:pt>
                <c:pt idx="226">
                  <c:v>22.7</c:v>
                </c:pt>
                <c:pt idx="227">
                  <c:v>22.8</c:v>
                </c:pt>
                <c:pt idx="228">
                  <c:v>22.9</c:v>
                </c:pt>
                <c:pt idx="229">
                  <c:v>23</c:v>
                </c:pt>
                <c:pt idx="230">
                  <c:v>23.1</c:v>
                </c:pt>
                <c:pt idx="231">
                  <c:v>23.2</c:v>
                </c:pt>
                <c:pt idx="232">
                  <c:v>23.3</c:v>
                </c:pt>
                <c:pt idx="233">
                  <c:v>23.4</c:v>
                </c:pt>
                <c:pt idx="234">
                  <c:v>23.5</c:v>
                </c:pt>
                <c:pt idx="235">
                  <c:v>23.6</c:v>
                </c:pt>
                <c:pt idx="236">
                  <c:v>23.7</c:v>
                </c:pt>
                <c:pt idx="237">
                  <c:v>23.8</c:v>
                </c:pt>
                <c:pt idx="238">
                  <c:v>23.9</c:v>
                </c:pt>
                <c:pt idx="239">
                  <c:v>24</c:v>
                </c:pt>
                <c:pt idx="240">
                  <c:v>24.1</c:v>
                </c:pt>
                <c:pt idx="241">
                  <c:v>24.2</c:v>
                </c:pt>
                <c:pt idx="242">
                  <c:v>24.3</c:v>
                </c:pt>
                <c:pt idx="243">
                  <c:v>24.4</c:v>
                </c:pt>
                <c:pt idx="244">
                  <c:v>24.5</c:v>
                </c:pt>
                <c:pt idx="245">
                  <c:v>24.6</c:v>
                </c:pt>
                <c:pt idx="246">
                  <c:v>24.7</c:v>
                </c:pt>
                <c:pt idx="247">
                  <c:v>24.8</c:v>
                </c:pt>
                <c:pt idx="248">
                  <c:v>24.9</c:v>
                </c:pt>
                <c:pt idx="249">
                  <c:v>25</c:v>
                </c:pt>
                <c:pt idx="250">
                  <c:v>25.1</c:v>
                </c:pt>
                <c:pt idx="251">
                  <c:v>25.2</c:v>
                </c:pt>
                <c:pt idx="252">
                  <c:v>25.3</c:v>
                </c:pt>
                <c:pt idx="253">
                  <c:v>25.4</c:v>
                </c:pt>
                <c:pt idx="254">
                  <c:v>25.5</c:v>
                </c:pt>
                <c:pt idx="255">
                  <c:v>25.6</c:v>
                </c:pt>
                <c:pt idx="256">
                  <c:v>25.7</c:v>
                </c:pt>
                <c:pt idx="257">
                  <c:v>25.8</c:v>
                </c:pt>
                <c:pt idx="258">
                  <c:v>25.9</c:v>
                </c:pt>
                <c:pt idx="259">
                  <c:v>26</c:v>
                </c:pt>
                <c:pt idx="260">
                  <c:v>26.1</c:v>
                </c:pt>
                <c:pt idx="261">
                  <c:v>26.2</c:v>
                </c:pt>
                <c:pt idx="262">
                  <c:v>26.3</c:v>
                </c:pt>
                <c:pt idx="263">
                  <c:v>26.4</c:v>
                </c:pt>
                <c:pt idx="264">
                  <c:v>26.5</c:v>
                </c:pt>
                <c:pt idx="265">
                  <c:v>26.6</c:v>
                </c:pt>
                <c:pt idx="266">
                  <c:v>26.7</c:v>
                </c:pt>
                <c:pt idx="267">
                  <c:v>26.8</c:v>
                </c:pt>
                <c:pt idx="268">
                  <c:v>26.9</c:v>
                </c:pt>
                <c:pt idx="269">
                  <c:v>27</c:v>
                </c:pt>
                <c:pt idx="270">
                  <c:v>27.1</c:v>
                </c:pt>
                <c:pt idx="271">
                  <c:v>27.2</c:v>
                </c:pt>
                <c:pt idx="272">
                  <c:v>27.3</c:v>
                </c:pt>
                <c:pt idx="273">
                  <c:v>27.4</c:v>
                </c:pt>
                <c:pt idx="274">
                  <c:v>27.5</c:v>
                </c:pt>
                <c:pt idx="275">
                  <c:v>27.6</c:v>
                </c:pt>
                <c:pt idx="276">
                  <c:v>27.7</c:v>
                </c:pt>
                <c:pt idx="277">
                  <c:v>27.8</c:v>
                </c:pt>
                <c:pt idx="278">
                  <c:v>27.9</c:v>
                </c:pt>
                <c:pt idx="279">
                  <c:v>28</c:v>
                </c:pt>
                <c:pt idx="280">
                  <c:v>28.1</c:v>
                </c:pt>
                <c:pt idx="281">
                  <c:v>28.2</c:v>
                </c:pt>
                <c:pt idx="282">
                  <c:v>28.3</c:v>
                </c:pt>
                <c:pt idx="283">
                  <c:v>28.4</c:v>
                </c:pt>
                <c:pt idx="284">
                  <c:v>28.5</c:v>
                </c:pt>
                <c:pt idx="285">
                  <c:v>28.6</c:v>
                </c:pt>
                <c:pt idx="286">
                  <c:v>28.7</c:v>
                </c:pt>
                <c:pt idx="287">
                  <c:v>28.8</c:v>
                </c:pt>
                <c:pt idx="288">
                  <c:v>28.9</c:v>
                </c:pt>
                <c:pt idx="289">
                  <c:v>29</c:v>
                </c:pt>
                <c:pt idx="290">
                  <c:v>29.1</c:v>
                </c:pt>
                <c:pt idx="291">
                  <c:v>29.2</c:v>
                </c:pt>
                <c:pt idx="292">
                  <c:v>29.3</c:v>
                </c:pt>
                <c:pt idx="293">
                  <c:v>29.4</c:v>
                </c:pt>
                <c:pt idx="294">
                  <c:v>29.5</c:v>
                </c:pt>
                <c:pt idx="295">
                  <c:v>29.6</c:v>
                </c:pt>
                <c:pt idx="296">
                  <c:v>29.7</c:v>
                </c:pt>
                <c:pt idx="297">
                  <c:v>29.8</c:v>
                </c:pt>
                <c:pt idx="298">
                  <c:v>29.9</c:v>
                </c:pt>
                <c:pt idx="299">
                  <c:v>30</c:v>
                </c:pt>
                <c:pt idx="300">
                  <c:v>30.1</c:v>
                </c:pt>
                <c:pt idx="301">
                  <c:v>30.2</c:v>
                </c:pt>
                <c:pt idx="302">
                  <c:v>30.3</c:v>
                </c:pt>
                <c:pt idx="303">
                  <c:v>30.4</c:v>
                </c:pt>
                <c:pt idx="304">
                  <c:v>30.5</c:v>
                </c:pt>
                <c:pt idx="305">
                  <c:v>30.6</c:v>
                </c:pt>
                <c:pt idx="306">
                  <c:v>30.7</c:v>
                </c:pt>
                <c:pt idx="307">
                  <c:v>30.8</c:v>
                </c:pt>
                <c:pt idx="308">
                  <c:v>30.9</c:v>
                </c:pt>
                <c:pt idx="309">
                  <c:v>31</c:v>
                </c:pt>
                <c:pt idx="310">
                  <c:v>31.1</c:v>
                </c:pt>
                <c:pt idx="311">
                  <c:v>31.2</c:v>
                </c:pt>
                <c:pt idx="312">
                  <c:v>31.3</c:v>
                </c:pt>
                <c:pt idx="313">
                  <c:v>31.4</c:v>
                </c:pt>
                <c:pt idx="314">
                  <c:v>31.5</c:v>
                </c:pt>
                <c:pt idx="315">
                  <c:v>31.6</c:v>
                </c:pt>
                <c:pt idx="316">
                  <c:v>31.7</c:v>
                </c:pt>
                <c:pt idx="317">
                  <c:v>31.8</c:v>
                </c:pt>
                <c:pt idx="318">
                  <c:v>31.9</c:v>
                </c:pt>
                <c:pt idx="319">
                  <c:v>32</c:v>
                </c:pt>
                <c:pt idx="320">
                  <c:v>32.1</c:v>
                </c:pt>
                <c:pt idx="321">
                  <c:v>32.200000000000003</c:v>
                </c:pt>
                <c:pt idx="322">
                  <c:v>32.299999999999997</c:v>
                </c:pt>
                <c:pt idx="323">
                  <c:v>32.4</c:v>
                </c:pt>
                <c:pt idx="324">
                  <c:v>32.5</c:v>
                </c:pt>
                <c:pt idx="325">
                  <c:v>32.6</c:v>
                </c:pt>
                <c:pt idx="326">
                  <c:v>32.700000000000003</c:v>
                </c:pt>
                <c:pt idx="327">
                  <c:v>32.799999999999997</c:v>
                </c:pt>
                <c:pt idx="328">
                  <c:v>32.9</c:v>
                </c:pt>
                <c:pt idx="329">
                  <c:v>33</c:v>
                </c:pt>
                <c:pt idx="330">
                  <c:v>33.1</c:v>
                </c:pt>
                <c:pt idx="331">
                  <c:v>33.200000000000003</c:v>
                </c:pt>
                <c:pt idx="332">
                  <c:v>33.299999999999997</c:v>
                </c:pt>
                <c:pt idx="333">
                  <c:v>33.4</c:v>
                </c:pt>
                <c:pt idx="334">
                  <c:v>33.5</c:v>
                </c:pt>
                <c:pt idx="335">
                  <c:v>33.6</c:v>
                </c:pt>
                <c:pt idx="336">
                  <c:v>33.700000000000003</c:v>
                </c:pt>
                <c:pt idx="337">
                  <c:v>33.799999999999997</c:v>
                </c:pt>
                <c:pt idx="338">
                  <c:v>33.9</c:v>
                </c:pt>
                <c:pt idx="339">
                  <c:v>34</c:v>
                </c:pt>
                <c:pt idx="340">
                  <c:v>34.1</c:v>
                </c:pt>
                <c:pt idx="341">
                  <c:v>34.200000000000003</c:v>
                </c:pt>
                <c:pt idx="342">
                  <c:v>34.299999999999997</c:v>
                </c:pt>
                <c:pt idx="343">
                  <c:v>34.4</c:v>
                </c:pt>
                <c:pt idx="344">
                  <c:v>34.5</c:v>
                </c:pt>
                <c:pt idx="345">
                  <c:v>34.6</c:v>
                </c:pt>
                <c:pt idx="346">
                  <c:v>34.700000000000003</c:v>
                </c:pt>
                <c:pt idx="347">
                  <c:v>34.799999999999997</c:v>
                </c:pt>
                <c:pt idx="348">
                  <c:v>34.9</c:v>
                </c:pt>
                <c:pt idx="349">
                  <c:v>35</c:v>
                </c:pt>
                <c:pt idx="350">
                  <c:v>35.1</c:v>
                </c:pt>
                <c:pt idx="351">
                  <c:v>35.200000000000003</c:v>
                </c:pt>
                <c:pt idx="352">
                  <c:v>35.299999999999997</c:v>
                </c:pt>
                <c:pt idx="353">
                  <c:v>35.4</c:v>
                </c:pt>
                <c:pt idx="354">
                  <c:v>35.5</c:v>
                </c:pt>
                <c:pt idx="355">
                  <c:v>35.6</c:v>
                </c:pt>
                <c:pt idx="356">
                  <c:v>35.700000000000003</c:v>
                </c:pt>
                <c:pt idx="357">
                  <c:v>35.799999999999997</c:v>
                </c:pt>
                <c:pt idx="358">
                  <c:v>35.9</c:v>
                </c:pt>
                <c:pt idx="359">
                  <c:v>36</c:v>
                </c:pt>
                <c:pt idx="360">
                  <c:v>36.1</c:v>
                </c:pt>
                <c:pt idx="361">
                  <c:v>36.200000000000003</c:v>
                </c:pt>
                <c:pt idx="362">
                  <c:v>36.299999999999997</c:v>
                </c:pt>
                <c:pt idx="363">
                  <c:v>36.4</c:v>
                </c:pt>
                <c:pt idx="364">
                  <c:v>36.5</c:v>
                </c:pt>
                <c:pt idx="365">
                  <c:v>36.6</c:v>
                </c:pt>
                <c:pt idx="366">
                  <c:v>36.700000000000003</c:v>
                </c:pt>
                <c:pt idx="367">
                  <c:v>36.799999999999997</c:v>
                </c:pt>
                <c:pt idx="368">
                  <c:v>36.9</c:v>
                </c:pt>
                <c:pt idx="369">
                  <c:v>37</c:v>
                </c:pt>
                <c:pt idx="370">
                  <c:v>37.1</c:v>
                </c:pt>
                <c:pt idx="371">
                  <c:v>37.200000000000003</c:v>
                </c:pt>
                <c:pt idx="372">
                  <c:v>37.299999999999997</c:v>
                </c:pt>
                <c:pt idx="373">
                  <c:v>37.4</c:v>
                </c:pt>
                <c:pt idx="374">
                  <c:v>37.5</c:v>
                </c:pt>
                <c:pt idx="375">
                  <c:v>37.6</c:v>
                </c:pt>
                <c:pt idx="376">
                  <c:v>37.700000000000003</c:v>
                </c:pt>
                <c:pt idx="377">
                  <c:v>37.799999999999997</c:v>
                </c:pt>
                <c:pt idx="378">
                  <c:v>37.9</c:v>
                </c:pt>
                <c:pt idx="379">
                  <c:v>38</c:v>
                </c:pt>
                <c:pt idx="380">
                  <c:v>38.1</c:v>
                </c:pt>
                <c:pt idx="381">
                  <c:v>38.200000000000003</c:v>
                </c:pt>
                <c:pt idx="382">
                  <c:v>38.299999999999997</c:v>
                </c:pt>
                <c:pt idx="383">
                  <c:v>38.4</c:v>
                </c:pt>
                <c:pt idx="384">
                  <c:v>38.5</c:v>
                </c:pt>
                <c:pt idx="385">
                  <c:v>38.6</c:v>
                </c:pt>
                <c:pt idx="386">
                  <c:v>38.700000000000003</c:v>
                </c:pt>
                <c:pt idx="387">
                  <c:v>38.799999999999997</c:v>
                </c:pt>
                <c:pt idx="388">
                  <c:v>38.9</c:v>
                </c:pt>
                <c:pt idx="389">
                  <c:v>39</c:v>
                </c:pt>
                <c:pt idx="390">
                  <c:v>39.1</c:v>
                </c:pt>
                <c:pt idx="391">
                  <c:v>39.200000000000003</c:v>
                </c:pt>
                <c:pt idx="392">
                  <c:v>39.299999999999997</c:v>
                </c:pt>
                <c:pt idx="393">
                  <c:v>39.4</c:v>
                </c:pt>
                <c:pt idx="394">
                  <c:v>39.5</c:v>
                </c:pt>
                <c:pt idx="395">
                  <c:v>39.6</c:v>
                </c:pt>
                <c:pt idx="396">
                  <c:v>39.700000000000003</c:v>
                </c:pt>
                <c:pt idx="397">
                  <c:v>39.799999999999997</c:v>
                </c:pt>
                <c:pt idx="398">
                  <c:v>39.9</c:v>
                </c:pt>
                <c:pt idx="399">
                  <c:v>40</c:v>
                </c:pt>
              </c:numCache>
            </c:numRef>
          </c:xVal>
          <c:yVal>
            <c:numRef>
              <c:f>Berechnung_Abstand_Heizen!$E$9:$E$408</c:f>
              <c:numCache>
                <c:formatCode>General</c:formatCode>
                <c:ptCount val="400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  <c:pt idx="7">
                  <c:v>40</c:v>
                </c:pt>
                <c:pt idx="8">
                  <c:v>40</c:v>
                </c:pt>
                <c:pt idx="9">
                  <c:v>40</c:v>
                </c:pt>
                <c:pt idx="10">
                  <c:v>40</c:v>
                </c:pt>
                <c:pt idx="11">
                  <c:v>40</c:v>
                </c:pt>
                <c:pt idx="12">
                  <c:v>40</c:v>
                </c:pt>
                <c:pt idx="13">
                  <c:v>40</c:v>
                </c:pt>
                <c:pt idx="14">
                  <c:v>40</c:v>
                </c:pt>
                <c:pt idx="15">
                  <c:v>40</c:v>
                </c:pt>
                <c:pt idx="16">
                  <c:v>40</c:v>
                </c:pt>
                <c:pt idx="17">
                  <c:v>40</c:v>
                </c:pt>
                <c:pt idx="18">
                  <c:v>40</c:v>
                </c:pt>
                <c:pt idx="19">
                  <c:v>40</c:v>
                </c:pt>
                <c:pt idx="20">
                  <c:v>40</c:v>
                </c:pt>
                <c:pt idx="21">
                  <c:v>40</c:v>
                </c:pt>
                <c:pt idx="22">
                  <c:v>40</c:v>
                </c:pt>
                <c:pt idx="23">
                  <c:v>40</c:v>
                </c:pt>
                <c:pt idx="24">
                  <c:v>40</c:v>
                </c:pt>
                <c:pt idx="25">
                  <c:v>40</c:v>
                </c:pt>
                <c:pt idx="26">
                  <c:v>40</c:v>
                </c:pt>
                <c:pt idx="27">
                  <c:v>40</c:v>
                </c:pt>
                <c:pt idx="28">
                  <c:v>40</c:v>
                </c:pt>
                <c:pt idx="29">
                  <c:v>40</c:v>
                </c:pt>
                <c:pt idx="30">
                  <c:v>40</c:v>
                </c:pt>
                <c:pt idx="31">
                  <c:v>40</c:v>
                </c:pt>
                <c:pt idx="32">
                  <c:v>40</c:v>
                </c:pt>
                <c:pt idx="33">
                  <c:v>40</c:v>
                </c:pt>
                <c:pt idx="34">
                  <c:v>40</c:v>
                </c:pt>
                <c:pt idx="35">
                  <c:v>40</c:v>
                </c:pt>
                <c:pt idx="36">
                  <c:v>40</c:v>
                </c:pt>
                <c:pt idx="37">
                  <c:v>40</c:v>
                </c:pt>
                <c:pt idx="38">
                  <c:v>40</c:v>
                </c:pt>
                <c:pt idx="39">
                  <c:v>40</c:v>
                </c:pt>
                <c:pt idx="40">
                  <c:v>40</c:v>
                </c:pt>
                <c:pt idx="41">
                  <c:v>40</c:v>
                </c:pt>
                <c:pt idx="42">
                  <c:v>40</c:v>
                </c:pt>
                <c:pt idx="43">
                  <c:v>40</c:v>
                </c:pt>
                <c:pt idx="44">
                  <c:v>40</c:v>
                </c:pt>
                <c:pt idx="45">
                  <c:v>40</c:v>
                </c:pt>
                <c:pt idx="46">
                  <c:v>40</c:v>
                </c:pt>
                <c:pt idx="47">
                  <c:v>40</c:v>
                </c:pt>
                <c:pt idx="48">
                  <c:v>40</c:v>
                </c:pt>
                <c:pt idx="49">
                  <c:v>40</c:v>
                </c:pt>
                <c:pt idx="50">
                  <c:v>40</c:v>
                </c:pt>
                <c:pt idx="51">
                  <c:v>40</c:v>
                </c:pt>
                <c:pt idx="52">
                  <c:v>40</c:v>
                </c:pt>
                <c:pt idx="53">
                  <c:v>40</c:v>
                </c:pt>
                <c:pt idx="54">
                  <c:v>40</c:v>
                </c:pt>
                <c:pt idx="55">
                  <c:v>40</c:v>
                </c:pt>
                <c:pt idx="56">
                  <c:v>40</c:v>
                </c:pt>
                <c:pt idx="57">
                  <c:v>40</c:v>
                </c:pt>
                <c:pt idx="58">
                  <c:v>40</c:v>
                </c:pt>
                <c:pt idx="59">
                  <c:v>40</c:v>
                </c:pt>
                <c:pt idx="60">
                  <c:v>40</c:v>
                </c:pt>
                <c:pt idx="61">
                  <c:v>40</c:v>
                </c:pt>
                <c:pt idx="62">
                  <c:v>40</c:v>
                </c:pt>
                <c:pt idx="63">
                  <c:v>40</c:v>
                </c:pt>
                <c:pt idx="64">
                  <c:v>40</c:v>
                </c:pt>
                <c:pt idx="65">
                  <c:v>40</c:v>
                </c:pt>
                <c:pt idx="66">
                  <c:v>40</c:v>
                </c:pt>
                <c:pt idx="67">
                  <c:v>40</c:v>
                </c:pt>
                <c:pt idx="68">
                  <c:v>40</c:v>
                </c:pt>
                <c:pt idx="69">
                  <c:v>40</c:v>
                </c:pt>
                <c:pt idx="70">
                  <c:v>40</c:v>
                </c:pt>
                <c:pt idx="71">
                  <c:v>40</c:v>
                </c:pt>
                <c:pt idx="72">
                  <c:v>40</c:v>
                </c:pt>
                <c:pt idx="73">
                  <c:v>40</c:v>
                </c:pt>
                <c:pt idx="74">
                  <c:v>40</c:v>
                </c:pt>
                <c:pt idx="75">
                  <c:v>40</c:v>
                </c:pt>
                <c:pt idx="76">
                  <c:v>40</c:v>
                </c:pt>
                <c:pt idx="77">
                  <c:v>40</c:v>
                </c:pt>
                <c:pt idx="78">
                  <c:v>40</c:v>
                </c:pt>
                <c:pt idx="79">
                  <c:v>40</c:v>
                </c:pt>
                <c:pt idx="80">
                  <c:v>40</c:v>
                </c:pt>
                <c:pt idx="81">
                  <c:v>40</c:v>
                </c:pt>
                <c:pt idx="82">
                  <c:v>40</c:v>
                </c:pt>
                <c:pt idx="83">
                  <c:v>40</c:v>
                </c:pt>
                <c:pt idx="84">
                  <c:v>40</c:v>
                </c:pt>
                <c:pt idx="85">
                  <c:v>40</c:v>
                </c:pt>
                <c:pt idx="86">
                  <c:v>40</c:v>
                </c:pt>
                <c:pt idx="87">
                  <c:v>40</c:v>
                </c:pt>
                <c:pt idx="88">
                  <c:v>40</c:v>
                </c:pt>
                <c:pt idx="89">
                  <c:v>40</c:v>
                </c:pt>
                <c:pt idx="90">
                  <c:v>40</c:v>
                </c:pt>
                <c:pt idx="91">
                  <c:v>40</c:v>
                </c:pt>
                <c:pt idx="92">
                  <c:v>40</c:v>
                </c:pt>
                <c:pt idx="93">
                  <c:v>40</c:v>
                </c:pt>
                <c:pt idx="94">
                  <c:v>40</c:v>
                </c:pt>
                <c:pt idx="95">
                  <c:v>40</c:v>
                </c:pt>
                <c:pt idx="96">
                  <c:v>40</c:v>
                </c:pt>
                <c:pt idx="97">
                  <c:v>40</c:v>
                </c:pt>
                <c:pt idx="98">
                  <c:v>40</c:v>
                </c:pt>
                <c:pt idx="99">
                  <c:v>40</c:v>
                </c:pt>
                <c:pt idx="100">
                  <c:v>40</c:v>
                </c:pt>
                <c:pt idx="101">
                  <c:v>40</c:v>
                </c:pt>
                <c:pt idx="102">
                  <c:v>40</c:v>
                </c:pt>
                <c:pt idx="103">
                  <c:v>40</c:v>
                </c:pt>
                <c:pt idx="104">
                  <c:v>40</c:v>
                </c:pt>
                <c:pt idx="105">
                  <c:v>40</c:v>
                </c:pt>
                <c:pt idx="106">
                  <c:v>40</c:v>
                </c:pt>
                <c:pt idx="107">
                  <c:v>40</c:v>
                </c:pt>
                <c:pt idx="108">
                  <c:v>40</c:v>
                </c:pt>
                <c:pt idx="109">
                  <c:v>40</c:v>
                </c:pt>
                <c:pt idx="110">
                  <c:v>40</c:v>
                </c:pt>
                <c:pt idx="111">
                  <c:v>40</c:v>
                </c:pt>
                <c:pt idx="112">
                  <c:v>40</c:v>
                </c:pt>
                <c:pt idx="113">
                  <c:v>40</c:v>
                </c:pt>
                <c:pt idx="114">
                  <c:v>40</c:v>
                </c:pt>
                <c:pt idx="115">
                  <c:v>40</c:v>
                </c:pt>
                <c:pt idx="116">
                  <c:v>40</c:v>
                </c:pt>
                <c:pt idx="117">
                  <c:v>40</c:v>
                </c:pt>
                <c:pt idx="118">
                  <c:v>40</c:v>
                </c:pt>
                <c:pt idx="119">
                  <c:v>40</c:v>
                </c:pt>
                <c:pt idx="120">
                  <c:v>40</c:v>
                </c:pt>
                <c:pt idx="121">
                  <c:v>40</c:v>
                </c:pt>
                <c:pt idx="122">
                  <c:v>40</c:v>
                </c:pt>
                <c:pt idx="123">
                  <c:v>40</c:v>
                </c:pt>
                <c:pt idx="124">
                  <c:v>40</c:v>
                </c:pt>
                <c:pt idx="125">
                  <c:v>40</c:v>
                </c:pt>
                <c:pt idx="126">
                  <c:v>40</c:v>
                </c:pt>
                <c:pt idx="127">
                  <c:v>40</c:v>
                </c:pt>
                <c:pt idx="128">
                  <c:v>40</c:v>
                </c:pt>
                <c:pt idx="129">
                  <c:v>40</c:v>
                </c:pt>
                <c:pt idx="130">
                  <c:v>40</c:v>
                </c:pt>
                <c:pt idx="131">
                  <c:v>40</c:v>
                </c:pt>
                <c:pt idx="132">
                  <c:v>40</c:v>
                </c:pt>
                <c:pt idx="133">
                  <c:v>40</c:v>
                </c:pt>
                <c:pt idx="134">
                  <c:v>40</c:v>
                </c:pt>
                <c:pt idx="135">
                  <c:v>40</c:v>
                </c:pt>
                <c:pt idx="136">
                  <c:v>40</c:v>
                </c:pt>
                <c:pt idx="137">
                  <c:v>40</c:v>
                </c:pt>
                <c:pt idx="138">
                  <c:v>40</c:v>
                </c:pt>
                <c:pt idx="139">
                  <c:v>40</c:v>
                </c:pt>
                <c:pt idx="140">
                  <c:v>40</c:v>
                </c:pt>
                <c:pt idx="141">
                  <c:v>40</c:v>
                </c:pt>
                <c:pt idx="142">
                  <c:v>40</c:v>
                </c:pt>
                <c:pt idx="143">
                  <c:v>40</c:v>
                </c:pt>
                <c:pt idx="144">
                  <c:v>40</c:v>
                </c:pt>
                <c:pt idx="145">
                  <c:v>40</c:v>
                </c:pt>
                <c:pt idx="146">
                  <c:v>40</c:v>
                </c:pt>
                <c:pt idx="147">
                  <c:v>40</c:v>
                </c:pt>
                <c:pt idx="148">
                  <c:v>40</c:v>
                </c:pt>
                <c:pt idx="149">
                  <c:v>40</c:v>
                </c:pt>
                <c:pt idx="150">
                  <c:v>40</c:v>
                </c:pt>
                <c:pt idx="151">
                  <c:v>40</c:v>
                </c:pt>
                <c:pt idx="152">
                  <c:v>40</c:v>
                </c:pt>
                <c:pt idx="153">
                  <c:v>40</c:v>
                </c:pt>
                <c:pt idx="154">
                  <c:v>40</c:v>
                </c:pt>
                <c:pt idx="155">
                  <c:v>40</c:v>
                </c:pt>
                <c:pt idx="156">
                  <c:v>40</c:v>
                </c:pt>
                <c:pt idx="157">
                  <c:v>40</c:v>
                </c:pt>
                <c:pt idx="158">
                  <c:v>40</c:v>
                </c:pt>
                <c:pt idx="159">
                  <c:v>40</c:v>
                </c:pt>
                <c:pt idx="160">
                  <c:v>40</c:v>
                </c:pt>
                <c:pt idx="161">
                  <c:v>40</c:v>
                </c:pt>
                <c:pt idx="162">
                  <c:v>40</c:v>
                </c:pt>
                <c:pt idx="163">
                  <c:v>40</c:v>
                </c:pt>
                <c:pt idx="164">
                  <c:v>40</c:v>
                </c:pt>
                <c:pt idx="165">
                  <c:v>40</c:v>
                </c:pt>
                <c:pt idx="166">
                  <c:v>40</c:v>
                </c:pt>
                <c:pt idx="167">
                  <c:v>40</c:v>
                </c:pt>
                <c:pt idx="168">
                  <c:v>40</c:v>
                </c:pt>
                <c:pt idx="169">
                  <c:v>40</c:v>
                </c:pt>
                <c:pt idx="170">
                  <c:v>40</c:v>
                </c:pt>
                <c:pt idx="171">
                  <c:v>40</c:v>
                </c:pt>
                <c:pt idx="172">
                  <c:v>40</c:v>
                </c:pt>
                <c:pt idx="173">
                  <c:v>40</c:v>
                </c:pt>
                <c:pt idx="174">
                  <c:v>40</c:v>
                </c:pt>
                <c:pt idx="175">
                  <c:v>40</c:v>
                </c:pt>
                <c:pt idx="176">
                  <c:v>40</c:v>
                </c:pt>
                <c:pt idx="177">
                  <c:v>40</c:v>
                </c:pt>
                <c:pt idx="178">
                  <c:v>40</c:v>
                </c:pt>
                <c:pt idx="179">
                  <c:v>40</c:v>
                </c:pt>
                <c:pt idx="180">
                  <c:v>40</c:v>
                </c:pt>
                <c:pt idx="181">
                  <c:v>40</c:v>
                </c:pt>
                <c:pt idx="182">
                  <c:v>40</c:v>
                </c:pt>
                <c:pt idx="183">
                  <c:v>40</c:v>
                </c:pt>
                <c:pt idx="184">
                  <c:v>40</c:v>
                </c:pt>
                <c:pt idx="185">
                  <c:v>40</c:v>
                </c:pt>
                <c:pt idx="186">
                  <c:v>40</c:v>
                </c:pt>
                <c:pt idx="187">
                  <c:v>40</c:v>
                </c:pt>
                <c:pt idx="188">
                  <c:v>40</c:v>
                </c:pt>
                <c:pt idx="189">
                  <c:v>40</c:v>
                </c:pt>
                <c:pt idx="190">
                  <c:v>40</c:v>
                </c:pt>
                <c:pt idx="191">
                  <c:v>40</c:v>
                </c:pt>
                <c:pt idx="192">
                  <c:v>40</c:v>
                </c:pt>
                <c:pt idx="193">
                  <c:v>40</c:v>
                </c:pt>
                <c:pt idx="194">
                  <c:v>40</c:v>
                </c:pt>
                <c:pt idx="195">
                  <c:v>40</c:v>
                </c:pt>
                <c:pt idx="196">
                  <c:v>40</c:v>
                </c:pt>
                <c:pt idx="197">
                  <c:v>40</c:v>
                </c:pt>
                <c:pt idx="198">
                  <c:v>40</c:v>
                </c:pt>
                <c:pt idx="199">
                  <c:v>40</c:v>
                </c:pt>
                <c:pt idx="200">
                  <c:v>40</c:v>
                </c:pt>
                <c:pt idx="201">
                  <c:v>40</c:v>
                </c:pt>
                <c:pt idx="202">
                  <c:v>40</c:v>
                </c:pt>
                <c:pt idx="203">
                  <c:v>40</c:v>
                </c:pt>
                <c:pt idx="204">
                  <c:v>40</c:v>
                </c:pt>
                <c:pt idx="205">
                  <c:v>40</c:v>
                </c:pt>
                <c:pt idx="206">
                  <c:v>40</c:v>
                </c:pt>
                <c:pt idx="207">
                  <c:v>40</c:v>
                </c:pt>
                <c:pt idx="208">
                  <c:v>40</c:v>
                </c:pt>
                <c:pt idx="209">
                  <c:v>40</c:v>
                </c:pt>
                <c:pt idx="210">
                  <c:v>40</c:v>
                </c:pt>
                <c:pt idx="211">
                  <c:v>40</c:v>
                </c:pt>
                <c:pt idx="212">
                  <c:v>40</c:v>
                </c:pt>
                <c:pt idx="213">
                  <c:v>40</c:v>
                </c:pt>
                <c:pt idx="214">
                  <c:v>40</c:v>
                </c:pt>
                <c:pt idx="215">
                  <c:v>40</c:v>
                </c:pt>
                <c:pt idx="216">
                  <c:v>40</c:v>
                </c:pt>
                <c:pt idx="217">
                  <c:v>40</c:v>
                </c:pt>
                <c:pt idx="218">
                  <c:v>40</c:v>
                </c:pt>
                <c:pt idx="219">
                  <c:v>40</c:v>
                </c:pt>
                <c:pt idx="220">
                  <c:v>40</c:v>
                </c:pt>
                <c:pt idx="221">
                  <c:v>40</c:v>
                </c:pt>
                <c:pt idx="222">
                  <c:v>40</c:v>
                </c:pt>
                <c:pt idx="223">
                  <c:v>40</c:v>
                </c:pt>
                <c:pt idx="224">
                  <c:v>40</c:v>
                </c:pt>
                <c:pt idx="225">
                  <c:v>40</c:v>
                </c:pt>
                <c:pt idx="226">
                  <c:v>40</c:v>
                </c:pt>
                <c:pt idx="227">
                  <c:v>40</c:v>
                </c:pt>
                <c:pt idx="228">
                  <c:v>40</c:v>
                </c:pt>
                <c:pt idx="229">
                  <c:v>40</c:v>
                </c:pt>
                <c:pt idx="230">
                  <c:v>40</c:v>
                </c:pt>
                <c:pt idx="231">
                  <c:v>40</c:v>
                </c:pt>
                <c:pt idx="232">
                  <c:v>40</c:v>
                </c:pt>
                <c:pt idx="233">
                  <c:v>40</c:v>
                </c:pt>
                <c:pt idx="234">
                  <c:v>40</c:v>
                </c:pt>
                <c:pt idx="235">
                  <c:v>40</c:v>
                </c:pt>
                <c:pt idx="236">
                  <c:v>40</c:v>
                </c:pt>
                <c:pt idx="237">
                  <c:v>40</c:v>
                </c:pt>
                <c:pt idx="238">
                  <c:v>40</c:v>
                </c:pt>
                <c:pt idx="239">
                  <c:v>40</c:v>
                </c:pt>
                <c:pt idx="240">
                  <c:v>40</c:v>
                </c:pt>
                <c:pt idx="241">
                  <c:v>40</c:v>
                </c:pt>
                <c:pt idx="242">
                  <c:v>40</c:v>
                </c:pt>
                <c:pt idx="243">
                  <c:v>40</c:v>
                </c:pt>
                <c:pt idx="244">
                  <c:v>40</c:v>
                </c:pt>
                <c:pt idx="245">
                  <c:v>40</c:v>
                </c:pt>
                <c:pt idx="246">
                  <c:v>40</c:v>
                </c:pt>
                <c:pt idx="247">
                  <c:v>40</c:v>
                </c:pt>
                <c:pt idx="248">
                  <c:v>40</c:v>
                </c:pt>
                <c:pt idx="249">
                  <c:v>40</c:v>
                </c:pt>
                <c:pt idx="250">
                  <c:v>40</c:v>
                </c:pt>
                <c:pt idx="251">
                  <c:v>40</c:v>
                </c:pt>
                <c:pt idx="252">
                  <c:v>40</c:v>
                </c:pt>
                <c:pt idx="253">
                  <c:v>40</c:v>
                </c:pt>
                <c:pt idx="254">
                  <c:v>40</c:v>
                </c:pt>
                <c:pt idx="255">
                  <c:v>40</c:v>
                </c:pt>
                <c:pt idx="256">
                  <c:v>40</c:v>
                </c:pt>
                <c:pt idx="257">
                  <c:v>40</c:v>
                </c:pt>
                <c:pt idx="258">
                  <c:v>40</c:v>
                </c:pt>
                <c:pt idx="259">
                  <c:v>40</c:v>
                </c:pt>
                <c:pt idx="260">
                  <c:v>40</c:v>
                </c:pt>
                <c:pt idx="261">
                  <c:v>40</c:v>
                </c:pt>
                <c:pt idx="262">
                  <c:v>40</c:v>
                </c:pt>
                <c:pt idx="263">
                  <c:v>40</c:v>
                </c:pt>
                <c:pt idx="264">
                  <c:v>40</c:v>
                </c:pt>
                <c:pt idx="265">
                  <c:v>40</c:v>
                </c:pt>
                <c:pt idx="266">
                  <c:v>40</c:v>
                </c:pt>
                <c:pt idx="267">
                  <c:v>40</c:v>
                </c:pt>
                <c:pt idx="268">
                  <c:v>40</c:v>
                </c:pt>
                <c:pt idx="269">
                  <c:v>40</c:v>
                </c:pt>
                <c:pt idx="270">
                  <c:v>40</c:v>
                </c:pt>
                <c:pt idx="271">
                  <c:v>40</c:v>
                </c:pt>
                <c:pt idx="272">
                  <c:v>40</c:v>
                </c:pt>
                <c:pt idx="273">
                  <c:v>40</c:v>
                </c:pt>
                <c:pt idx="274">
                  <c:v>40</c:v>
                </c:pt>
                <c:pt idx="275">
                  <c:v>40</c:v>
                </c:pt>
                <c:pt idx="276">
                  <c:v>40</c:v>
                </c:pt>
                <c:pt idx="277">
                  <c:v>40</c:v>
                </c:pt>
                <c:pt idx="278">
                  <c:v>40</c:v>
                </c:pt>
                <c:pt idx="279">
                  <c:v>40</c:v>
                </c:pt>
                <c:pt idx="280">
                  <c:v>40</c:v>
                </c:pt>
                <c:pt idx="281">
                  <c:v>40</c:v>
                </c:pt>
                <c:pt idx="282">
                  <c:v>40</c:v>
                </c:pt>
                <c:pt idx="283">
                  <c:v>40</c:v>
                </c:pt>
                <c:pt idx="284">
                  <c:v>40</c:v>
                </c:pt>
                <c:pt idx="285">
                  <c:v>40</c:v>
                </c:pt>
                <c:pt idx="286">
                  <c:v>40</c:v>
                </c:pt>
                <c:pt idx="287">
                  <c:v>40</c:v>
                </c:pt>
                <c:pt idx="288">
                  <c:v>40</c:v>
                </c:pt>
                <c:pt idx="289">
                  <c:v>40</c:v>
                </c:pt>
                <c:pt idx="290">
                  <c:v>40</c:v>
                </c:pt>
                <c:pt idx="291">
                  <c:v>40</c:v>
                </c:pt>
                <c:pt idx="292">
                  <c:v>40</c:v>
                </c:pt>
                <c:pt idx="293">
                  <c:v>40</c:v>
                </c:pt>
                <c:pt idx="294">
                  <c:v>40</c:v>
                </c:pt>
                <c:pt idx="295">
                  <c:v>40</c:v>
                </c:pt>
                <c:pt idx="296">
                  <c:v>40</c:v>
                </c:pt>
                <c:pt idx="297">
                  <c:v>40</c:v>
                </c:pt>
                <c:pt idx="298">
                  <c:v>40</c:v>
                </c:pt>
                <c:pt idx="299">
                  <c:v>40</c:v>
                </c:pt>
                <c:pt idx="300">
                  <c:v>40</c:v>
                </c:pt>
                <c:pt idx="301">
                  <c:v>40</c:v>
                </c:pt>
                <c:pt idx="302">
                  <c:v>40</c:v>
                </c:pt>
                <c:pt idx="303">
                  <c:v>40</c:v>
                </c:pt>
                <c:pt idx="304">
                  <c:v>40</c:v>
                </c:pt>
                <c:pt idx="305">
                  <c:v>40</c:v>
                </c:pt>
                <c:pt idx="306">
                  <c:v>40</c:v>
                </c:pt>
                <c:pt idx="307">
                  <c:v>40</c:v>
                </c:pt>
                <c:pt idx="308">
                  <c:v>40</c:v>
                </c:pt>
                <c:pt idx="309">
                  <c:v>40</c:v>
                </c:pt>
                <c:pt idx="310">
                  <c:v>40</c:v>
                </c:pt>
                <c:pt idx="311">
                  <c:v>40</c:v>
                </c:pt>
                <c:pt idx="312">
                  <c:v>40</c:v>
                </c:pt>
                <c:pt idx="313">
                  <c:v>40</c:v>
                </c:pt>
                <c:pt idx="314">
                  <c:v>40</c:v>
                </c:pt>
                <c:pt idx="315">
                  <c:v>40</c:v>
                </c:pt>
                <c:pt idx="316">
                  <c:v>40</c:v>
                </c:pt>
                <c:pt idx="317">
                  <c:v>40</c:v>
                </c:pt>
                <c:pt idx="318">
                  <c:v>40</c:v>
                </c:pt>
                <c:pt idx="319">
                  <c:v>40</c:v>
                </c:pt>
                <c:pt idx="320">
                  <c:v>40</c:v>
                </c:pt>
                <c:pt idx="321">
                  <c:v>40</c:v>
                </c:pt>
                <c:pt idx="322">
                  <c:v>40</c:v>
                </c:pt>
                <c:pt idx="323">
                  <c:v>40</c:v>
                </c:pt>
                <c:pt idx="324">
                  <c:v>40</c:v>
                </c:pt>
                <c:pt idx="325">
                  <c:v>40</c:v>
                </c:pt>
                <c:pt idx="326">
                  <c:v>40</c:v>
                </c:pt>
                <c:pt idx="327">
                  <c:v>40</c:v>
                </c:pt>
                <c:pt idx="328">
                  <c:v>40</c:v>
                </c:pt>
                <c:pt idx="329">
                  <c:v>40</c:v>
                </c:pt>
                <c:pt idx="330">
                  <c:v>40</c:v>
                </c:pt>
                <c:pt idx="331">
                  <c:v>40</c:v>
                </c:pt>
                <c:pt idx="332">
                  <c:v>40</c:v>
                </c:pt>
                <c:pt idx="333">
                  <c:v>40</c:v>
                </c:pt>
                <c:pt idx="334">
                  <c:v>40</c:v>
                </c:pt>
                <c:pt idx="335">
                  <c:v>40</c:v>
                </c:pt>
                <c:pt idx="336">
                  <c:v>40</c:v>
                </c:pt>
                <c:pt idx="337">
                  <c:v>40</c:v>
                </c:pt>
                <c:pt idx="338">
                  <c:v>40</c:v>
                </c:pt>
                <c:pt idx="339">
                  <c:v>40</c:v>
                </c:pt>
                <c:pt idx="340">
                  <c:v>40</c:v>
                </c:pt>
                <c:pt idx="341">
                  <c:v>40</c:v>
                </c:pt>
                <c:pt idx="342">
                  <c:v>40</c:v>
                </c:pt>
                <c:pt idx="343">
                  <c:v>40</c:v>
                </c:pt>
                <c:pt idx="344">
                  <c:v>40</c:v>
                </c:pt>
                <c:pt idx="345">
                  <c:v>40</c:v>
                </c:pt>
                <c:pt idx="346">
                  <c:v>40</c:v>
                </c:pt>
                <c:pt idx="347">
                  <c:v>40</c:v>
                </c:pt>
                <c:pt idx="348">
                  <c:v>40</c:v>
                </c:pt>
                <c:pt idx="349">
                  <c:v>40</c:v>
                </c:pt>
                <c:pt idx="350">
                  <c:v>40</c:v>
                </c:pt>
                <c:pt idx="351">
                  <c:v>40</c:v>
                </c:pt>
                <c:pt idx="352">
                  <c:v>40</c:v>
                </c:pt>
                <c:pt idx="353">
                  <c:v>40</c:v>
                </c:pt>
                <c:pt idx="354">
                  <c:v>40</c:v>
                </c:pt>
                <c:pt idx="355">
                  <c:v>40</c:v>
                </c:pt>
                <c:pt idx="356">
                  <c:v>40</c:v>
                </c:pt>
                <c:pt idx="357">
                  <c:v>40</c:v>
                </c:pt>
                <c:pt idx="358">
                  <c:v>40</c:v>
                </c:pt>
                <c:pt idx="359">
                  <c:v>40</c:v>
                </c:pt>
                <c:pt idx="360">
                  <c:v>40</c:v>
                </c:pt>
                <c:pt idx="361">
                  <c:v>40</c:v>
                </c:pt>
                <c:pt idx="362">
                  <c:v>40</c:v>
                </c:pt>
                <c:pt idx="363">
                  <c:v>40</c:v>
                </c:pt>
                <c:pt idx="364">
                  <c:v>40</c:v>
                </c:pt>
                <c:pt idx="365">
                  <c:v>40</c:v>
                </c:pt>
                <c:pt idx="366">
                  <c:v>40</c:v>
                </c:pt>
                <c:pt idx="367">
                  <c:v>40</c:v>
                </c:pt>
                <c:pt idx="368">
                  <c:v>40</c:v>
                </c:pt>
                <c:pt idx="369">
                  <c:v>40</c:v>
                </c:pt>
                <c:pt idx="370">
                  <c:v>40</c:v>
                </c:pt>
                <c:pt idx="371">
                  <c:v>40</c:v>
                </c:pt>
                <c:pt idx="372">
                  <c:v>40</c:v>
                </c:pt>
                <c:pt idx="373">
                  <c:v>40</c:v>
                </c:pt>
                <c:pt idx="374">
                  <c:v>40</c:v>
                </c:pt>
                <c:pt idx="375">
                  <c:v>40</c:v>
                </c:pt>
                <c:pt idx="376">
                  <c:v>40</c:v>
                </c:pt>
                <c:pt idx="377">
                  <c:v>40</c:v>
                </c:pt>
                <c:pt idx="378">
                  <c:v>40</c:v>
                </c:pt>
                <c:pt idx="379">
                  <c:v>40</c:v>
                </c:pt>
                <c:pt idx="380">
                  <c:v>40</c:v>
                </c:pt>
                <c:pt idx="381">
                  <c:v>40</c:v>
                </c:pt>
                <c:pt idx="382">
                  <c:v>40</c:v>
                </c:pt>
                <c:pt idx="383">
                  <c:v>40</c:v>
                </c:pt>
                <c:pt idx="384">
                  <c:v>40</c:v>
                </c:pt>
                <c:pt idx="385">
                  <c:v>40</c:v>
                </c:pt>
                <c:pt idx="386">
                  <c:v>40</c:v>
                </c:pt>
                <c:pt idx="387">
                  <c:v>40</c:v>
                </c:pt>
                <c:pt idx="388">
                  <c:v>40</c:v>
                </c:pt>
                <c:pt idx="389">
                  <c:v>40</c:v>
                </c:pt>
                <c:pt idx="390">
                  <c:v>40</c:v>
                </c:pt>
                <c:pt idx="391">
                  <c:v>40</c:v>
                </c:pt>
                <c:pt idx="392">
                  <c:v>40</c:v>
                </c:pt>
                <c:pt idx="393">
                  <c:v>40</c:v>
                </c:pt>
                <c:pt idx="394">
                  <c:v>40</c:v>
                </c:pt>
                <c:pt idx="395">
                  <c:v>40</c:v>
                </c:pt>
                <c:pt idx="396">
                  <c:v>40</c:v>
                </c:pt>
                <c:pt idx="397">
                  <c:v>40</c:v>
                </c:pt>
                <c:pt idx="398">
                  <c:v>40</c:v>
                </c:pt>
                <c:pt idx="399">
                  <c:v>40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356-4D3B-B0BD-7AF4DFE3E035}"/>
            </c:ext>
          </c:extLst>
        </c:ser>
        <c:ser>
          <c:idx val="3"/>
          <c:order val="3"/>
          <c:tx>
            <c:v>Richtwert Nacht</c:v>
          </c:tx>
          <c:spPr>
            <a:ln>
              <a:solidFill>
                <a:srgbClr val="C00000"/>
              </a:solidFill>
              <a:prstDash val="sysDash"/>
            </a:ln>
          </c:spPr>
          <c:marker>
            <c:symbol val="none"/>
          </c:marker>
          <c:xVal>
            <c:numRef>
              <c:f>Berechnung_Abstand_Heizen!$B$9:$B$408</c:f>
              <c:numCache>
                <c:formatCode>General</c:formatCode>
                <c:ptCount val="400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  <c:pt idx="10">
                  <c:v>1.1000000000000001</c:v>
                </c:pt>
                <c:pt idx="11">
                  <c:v>1.2</c:v>
                </c:pt>
                <c:pt idx="12">
                  <c:v>1.3</c:v>
                </c:pt>
                <c:pt idx="13">
                  <c:v>1.4</c:v>
                </c:pt>
                <c:pt idx="14">
                  <c:v>1.5</c:v>
                </c:pt>
                <c:pt idx="15">
                  <c:v>1.6</c:v>
                </c:pt>
                <c:pt idx="16">
                  <c:v>1.7</c:v>
                </c:pt>
                <c:pt idx="17">
                  <c:v>1.8</c:v>
                </c:pt>
                <c:pt idx="18">
                  <c:v>1.9</c:v>
                </c:pt>
                <c:pt idx="19">
                  <c:v>2</c:v>
                </c:pt>
                <c:pt idx="20">
                  <c:v>2.1</c:v>
                </c:pt>
                <c:pt idx="21">
                  <c:v>2.2000000000000002</c:v>
                </c:pt>
                <c:pt idx="22">
                  <c:v>2.2999999999999998</c:v>
                </c:pt>
                <c:pt idx="23">
                  <c:v>2.4</c:v>
                </c:pt>
                <c:pt idx="24">
                  <c:v>2.5</c:v>
                </c:pt>
                <c:pt idx="25">
                  <c:v>2.6</c:v>
                </c:pt>
                <c:pt idx="26">
                  <c:v>2.7</c:v>
                </c:pt>
                <c:pt idx="27">
                  <c:v>2.8</c:v>
                </c:pt>
                <c:pt idx="28">
                  <c:v>2.9</c:v>
                </c:pt>
                <c:pt idx="29">
                  <c:v>3</c:v>
                </c:pt>
                <c:pt idx="30">
                  <c:v>3.1</c:v>
                </c:pt>
                <c:pt idx="31">
                  <c:v>3.2</c:v>
                </c:pt>
                <c:pt idx="32">
                  <c:v>3.3</c:v>
                </c:pt>
                <c:pt idx="33">
                  <c:v>3.4</c:v>
                </c:pt>
                <c:pt idx="34">
                  <c:v>3.5</c:v>
                </c:pt>
                <c:pt idx="35">
                  <c:v>3.6</c:v>
                </c:pt>
                <c:pt idx="36">
                  <c:v>3.7</c:v>
                </c:pt>
                <c:pt idx="37">
                  <c:v>3.8</c:v>
                </c:pt>
                <c:pt idx="38">
                  <c:v>3.9</c:v>
                </c:pt>
                <c:pt idx="39">
                  <c:v>4</c:v>
                </c:pt>
                <c:pt idx="40">
                  <c:v>4.0999999999999996</c:v>
                </c:pt>
                <c:pt idx="41">
                  <c:v>4.2</c:v>
                </c:pt>
                <c:pt idx="42">
                  <c:v>4.3</c:v>
                </c:pt>
                <c:pt idx="43">
                  <c:v>4.4000000000000004</c:v>
                </c:pt>
                <c:pt idx="44">
                  <c:v>4.5</c:v>
                </c:pt>
                <c:pt idx="45">
                  <c:v>4.5999999999999996</c:v>
                </c:pt>
                <c:pt idx="46">
                  <c:v>4.7</c:v>
                </c:pt>
                <c:pt idx="47">
                  <c:v>4.8</c:v>
                </c:pt>
                <c:pt idx="48">
                  <c:v>4.9000000000000004</c:v>
                </c:pt>
                <c:pt idx="49">
                  <c:v>5</c:v>
                </c:pt>
                <c:pt idx="50">
                  <c:v>5.0999999999999996</c:v>
                </c:pt>
                <c:pt idx="51">
                  <c:v>5.2</c:v>
                </c:pt>
                <c:pt idx="52">
                  <c:v>5.3</c:v>
                </c:pt>
                <c:pt idx="53">
                  <c:v>5.4</c:v>
                </c:pt>
                <c:pt idx="54">
                  <c:v>5.5</c:v>
                </c:pt>
                <c:pt idx="55">
                  <c:v>5.6</c:v>
                </c:pt>
                <c:pt idx="56">
                  <c:v>5.7</c:v>
                </c:pt>
                <c:pt idx="57">
                  <c:v>5.8</c:v>
                </c:pt>
                <c:pt idx="58">
                  <c:v>5.9</c:v>
                </c:pt>
                <c:pt idx="59">
                  <c:v>6</c:v>
                </c:pt>
                <c:pt idx="60">
                  <c:v>6.1</c:v>
                </c:pt>
                <c:pt idx="61">
                  <c:v>6.2</c:v>
                </c:pt>
                <c:pt idx="62">
                  <c:v>6.3</c:v>
                </c:pt>
                <c:pt idx="63">
                  <c:v>6.4</c:v>
                </c:pt>
                <c:pt idx="64">
                  <c:v>6.5</c:v>
                </c:pt>
                <c:pt idx="65">
                  <c:v>6.6</c:v>
                </c:pt>
                <c:pt idx="66">
                  <c:v>6.7</c:v>
                </c:pt>
                <c:pt idx="67">
                  <c:v>6.8</c:v>
                </c:pt>
                <c:pt idx="68">
                  <c:v>6.9</c:v>
                </c:pt>
                <c:pt idx="69">
                  <c:v>7</c:v>
                </c:pt>
                <c:pt idx="70">
                  <c:v>7.1</c:v>
                </c:pt>
                <c:pt idx="71">
                  <c:v>7.2</c:v>
                </c:pt>
                <c:pt idx="72">
                  <c:v>7.3</c:v>
                </c:pt>
                <c:pt idx="73">
                  <c:v>7.4</c:v>
                </c:pt>
                <c:pt idx="74">
                  <c:v>7.5</c:v>
                </c:pt>
                <c:pt idx="75">
                  <c:v>7.6</c:v>
                </c:pt>
                <c:pt idx="76">
                  <c:v>7.7</c:v>
                </c:pt>
                <c:pt idx="77">
                  <c:v>7.8</c:v>
                </c:pt>
                <c:pt idx="78">
                  <c:v>7.9</c:v>
                </c:pt>
                <c:pt idx="79">
                  <c:v>8</c:v>
                </c:pt>
                <c:pt idx="80">
                  <c:v>8.1</c:v>
                </c:pt>
                <c:pt idx="81">
                  <c:v>8.1999999999999993</c:v>
                </c:pt>
                <c:pt idx="82">
                  <c:v>8.3000000000000007</c:v>
                </c:pt>
                <c:pt idx="83">
                  <c:v>8.4</c:v>
                </c:pt>
                <c:pt idx="84">
                  <c:v>8.5</c:v>
                </c:pt>
                <c:pt idx="85">
                  <c:v>8.6</c:v>
                </c:pt>
                <c:pt idx="86">
                  <c:v>8.6999999999999993</c:v>
                </c:pt>
                <c:pt idx="87">
                  <c:v>8.8000000000000007</c:v>
                </c:pt>
                <c:pt idx="88">
                  <c:v>8.9</c:v>
                </c:pt>
                <c:pt idx="89">
                  <c:v>9</c:v>
                </c:pt>
                <c:pt idx="90">
                  <c:v>9.1</c:v>
                </c:pt>
                <c:pt idx="91">
                  <c:v>9.1999999999999993</c:v>
                </c:pt>
                <c:pt idx="92">
                  <c:v>9.3000000000000007</c:v>
                </c:pt>
                <c:pt idx="93">
                  <c:v>9.4</c:v>
                </c:pt>
                <c:pt idx="94">
                  <c:v>9.5</c:v>
                </c:pt>
                <c:pt idx="95">
                  <c:v>9.6</c:v>
                </c:pt>
                <c:pt idx="96">
                  <c:v>9.6999999999999993</c:v>
                </c:pt>
                <c:pt idx="97">
                  <c:v>9.8000000000000007</c:v>
                </c:pt>
                <c:pt idx="98">
                  <c:v>9.9</c:v>
                </c:pt>
                <c:pt idx="99">
                  <c:v>10</c:v>
                </c:pt>
                <c:pt idx="100">
                  <c:v>10.1</c:v>
                </c:pt>
                <c:pt idx="101">
                  <c:v>10.199999999999999</c:v>
                </c:pt>
                <c:pt idx="102">
                  <c:v>10.3</c:v>
                </c:pt>
                <c:pt idx="103">
                  <c:v>10.4</c:v>
                </c:pt>
                <c:pt idx="104">
                  <c:v>10.5</c:v>
                </c:pt>
                <c:pt idx="105">
                  <c:v>10.6</c:v>
                </c:pt>
                <c:pt idx="106">
                  <c:v>10.7</c:v>
                </c:pt>
                <c:pt idx="107">
                  <c:v>10.8</c:v>
                </c:pt>
                <c:pt idx="108">
                  <c:v>10.9</c:v>
                </c:pt>
                <c:pt idx="109">
                  <c:v>11</c:v>
                </c:pt>
                <c:pt idx="110">
                  <c:v>11.1</c:v>
                </c:pt>
                <c:pt idx="111">
                  <c:v>11.2</c:v>
                </c:pt>
                <c:pt idx="112">
                  <c:v>11.3</c:v>
                </c:pt>
                <c:pt idx="113">
                  <c:v>11.4</c:v>
                </c:pt>
                <c:pt idx="114">
                  <c:v>11.5</c:v>
                </c:pt>
                <c:pt idx="115">
                  <c:v>11.6</c:v>
                </c:pt>
                <c:pt idx="116">
                  <c:v>11.7</c:v>
                </c:pt>
                <c:pt idx="117">
                  <c:v>11.8</c:v>
                </c:pt>
                <c:pt idx="118">
                  <c:v>11.9</c:v>
                </c:pt>
                <c:pt idx="119">
                  <c:v>12</c:v>
                </c:pt>
                <c:pt idx="120">
                  <c:v>12.1</c:v>
                </c:pt>
                <c:pt idx="121">
                  <c:v>12.2</c:v>
                </c:pt>
                <c:pt idx="122">
                  <c:v>12.3</c:v>
                </c:pt>
                <c:pt idx="123">
                  <c:v>12.4</c:v>
                </c:pt>
                <c:pt idx="124">
                  <c:v>12.5</c:v>
                </c:pt>
                <c:pt idx="125">
                  <c:v>12.6</c:v>
                </c:pt>
                <c:pt idx="126">
                  <c:v>12.7</c:v>
                </c:pt>
                <c:pt idx="127">
                  <c:v>12.8</c:v>
                </c:pt>
                <c:pt idx="128">
                  <c:v>12.9</c:v>
                </c:pt>
                <c:pt idx="129">
                  <c:v>13</c:v>
                </c:pt>
                <c:pt idx="130">
                  <c:v>13.1</c:v>
                </c:pt>
                <c:pt idx="131">
                  <c:v>13.2</c:v>
                </c:pt>
                <c:pt idx="132">
                  <c:v>13.3</c:v>
                </c:pt>
                <c:pt idx="133">
                  <c:v>13.4</c:v>
                </c:pt>
                <c:pt idx="134">
                  <c:v>13.5</c:v>
                </c:pt>
                <c:pt idx="135">
                  <c:v>13.6</c:v>
                </c:pt>
                <c:pt idx="136">
                  <c:v>13.7</c:v>
                </c:pt>
                <c:pt idx="137">
                  <c:v>13.8</c:v>
                </c:pt>
                <c:pt idx="138">
                  <c:v>13.9</c:v>
                </c:pt>
                <c:pt idx="139">
                  <c:v>14</c:v>
                </c:pt>
                <c:pt idx="140">
                  <c:v>14.1</c:v>
                </c:pt>
                <c:pt idx="141">
                  <c:v>14.2</c:v>
                </c:pt>
                <c:pt idx="142">
                  <c:v>14.3</c:v>
                </c:pt>
                <c:pt idx="143">
                  <c:v>14.4</c:v>
                </c:pt>
                <c:pt idx="144">
                  <c:v>14.5</c:v>
                </c:pt>
                <c:pt idx="145">
                  <c:v>14.6</c:v>
                </c:pt>
                <c:pt idx="146">
                  <c:v>14.7</c:v>
                </c:pt>
                <c:pt idx="147">
                  <c:v>14.8</c:v>
                </c:pt>
                <c:pt idx="148">
                  <c:v>14.9</c:v>
                </c:pt>
                <c:pt idx="149">
                  <c:v>15</c:v>
                </c:pt>
                <c:pt idx="150">
                  <c:v>15.1</c:v>
                </c:pt>
                <c:pt idx="151">
                  <c:v>15.2</c:v>
                </c:pt>
                <c:pt idx="152">
                  <c:v>15.3</c:v>
                </c:pt>
                <c:pt idx="153">
                  <c:v>15.4</c:v>
                </c:pt>
                <c:pt idx="154">
                  <c:v>15.5</c:v>
                </c:pt>
                <c:pt idx="155">
                  <c:v>15.6</c:v>
                </c:pt>
                <c:pt idx="156">
                  <c:v>15.7</c:v>
                </c:pt>
                <c:pt idx="157">
                  <c:v>15.8</c:v>
                </c:pt>
                <c:pt idx="158">
                  <c:v>15.9</c:v>
                </c:pt>
                <c:pt idx="159">
                  <c:v>16</c:v>
                </c:pt>
                <c:pt idx="160">
                  <c:v>16.100000000000001</c:v>
                </c:pt>
                <c:pt idx="161">
                  <c:v>16.2</c:v>
                </c:pt>
                <c:pt idx="162">
                  <c:v>16.3</c:v>
                </c:pt>
                <c:pt idx="163">
                  <c:v>16.399999999999999</c:v>
                </c:pt>
                <c:pt idx="164">
                  <c:v>16.5</c:v>
                </c:pt>
                <c:pt idx="165">
                  <c:v>16.600000000000001</c:v>
                </c:pt>
                <c:pt idx="166">
                  <c:v>16.7</c:v>
                </c:pt>
                <c:pt idx="167">
                  <c:v>16.8</c:v>
                </c:pt>
                <c:pt idx="168">
                  <c:v>16.899999999999999</c:v>
                </c:pt>
                <c:pt idx="169">
                  <c:v>17</c:v>
                </c:pt>
                <c:pt idx="170">
                  <c:v>17.100000000000001</c:v>
                </c:pt>
                <c:pt idx="171">
                  <c:v>17.2</c:v>
                </c:pt>
                <c:pt idx="172">
                  <c:v>17.3</c:v>
                </c:pt>
                <c:pt idx="173">
                  <c:v>17.399999999999999</c:v>
                </c:pt>
                <c:pt idx="174">
                  <c:v>17.5</c:v>
                </c:pt>
                <c:pt idx="175">
                  <c:v>17.600000000000001</c:v>
                </c:pt>
                <c:pt idx="176">
                  <c:v>17.7</c:v>
                </c:pt>
                <c:pt idx="177">
                  <c:v>17.8</c:v>
                </c:pt>
                <c:pt idx="178">
                  <c:v>17.899999999999999</c:v>
                </c:pt>
                <c:pt idx="179">
                  <c:v>18</c:v>
                </c:pt>
                <c:pt idx="180">
                  <c:v>18.100000000000001</c:v>
                </c:pt>
                <c:pt idx="181">
                  <c:v>18.2</c:v>
                </c:pt>
                <c:pt idx="182">
                  <c:v>18.3</c:v>
                </c:pt>
                <c:pt idx="183">
                  <c:v>18.399999999999999</c:v>
                </c:pt>
                <c:pt idx="184">
                  <c:v>18.5</c:v>
                </c:pt>
                <c:pt idx="185">
                  <c:v>18.600000000000001</c:v>
                </c:pt>
                <c:pt idx="186">
                  <c:v>18.7</c:v>
                </c:pt>
                <c:pt idx="187">
                  <c:v>18.8</c:v>
                </c:pt>
                <c:pt idx="188">
                  <c:v>18.899999999999999</c:v>
                </c:pt>
                <c:pt idx="189">
                  <c:v>19</c:v>
                </c:pt>
                <c:pt idx="190">
                  <c:v>19.100000000000001</c:v>
                </c:pt>
                <c:pt idx="191">
                  <c:v>19.2</c:v>
                </c:pt>
                <c:pt idx="192">
                  <c:v>19.3</c:v>
                </c:pt>
                <c:pt idx="193">
                  <c:v>19.399999999999999</c:v>
                </c:pt>
                <c:pt idx="194">
                  <c:v>19.5</c:v>
                </c:pt>
                <c:pt idx="195">
                  <c:v>19.600000000000001</c:v>
                </c:pt>
                <c:pt idx="196">
                  <c:v>19.7</c:v>
                </c:pt>
                <c:pt idx="197">
                  <c:v>19.8</c:v>
                </c:pt>
                <c:pt idx="198">
                  <c:v>19.899999999999999</c:v>
                </c:pt>
                <c:pt idx="199">
                  <c:v>20</c:v>
                </c:pt>
                <c:pt idx="200">
                  <c:v>20.100000000000001</c:v>
                </c:pt>
                <c:pt idx="201">
                  <c:v>20.2</c:v>
                </c:pt>
                <c:pt idx="202">
                  <c:v>20.3</c:v>
                </c:pt>
                <c:pt idx="203">
                  <c:v>20.399999999999999</c:v>
                </c:pt>
                <c:pt idx="204">
                  <c:v>20.5</c:v>
                </c:pt>
                <c:pt idx="205">
                  <c:v>20.6</c:v>
                </c:pt>
                <c:pt idx="206">
                  <c:v>20.7</c:v>
                </c:pt>
                <c:pt idx="207">
                  <c:v>20.8</c:v>
                </c:pt>
                <c:pt idx="208">
                  <c:v>20.9</c:v>
                </c:pt>
                <c:pt idx="209">
                  <c:v>21</c:v>
                </c:pt>
                <c:pt idx="210">
                  <c:v>21.1</c:v>
                </c:pt>
                <c:pt idx="211">
                  <c:v>21.2</c:v>
                </c:pt>
                <c:pt idx="212">
                  <c:v>21.3</c:v>
                </c:pt>
                <c:pt idx="213">
                  <c:v>21.4</c:v>
                </c:pt>
                <c:pt idx="214">
                  <c:v>21.5</c:v>
                </c:pt>
                <c:pt idx="215">
                  <c:v>21.6</c:v>
                </c:pt>
                <c:pt idx="216">
                  <c:v>21.7</c:v>
                </c:pt>
                <c:pt idx="217">
                  <c:v>21.8</c:v>
                </c:pt>
                <c:pt idx="218">
                  <c:v>21.9</c:v>
                </c:pt>
                <c:pt idx="219">
                  <c:v>22</c:v>
                </c:pt>
                <c:pt idx="220">
                  <c:v>22.1</c:v>
                </c:pt>
                <c:pt idx="221">
                  <c:v>22.2</c:v>
                </c:pt>
                <c:pt idx="222">
                  <c:v>22.3</c:v>
                </c:pt>
                <c:pt idx="223">
                  <c:v>22.4</c:v>
                </c:pt>
                <c:pt idx="224">
                  <c:v>22.5</c:v>
                </c:pt>
                <c:pt idx="225">
                  <c:v>22.6</c:v>
                </c:pt>
                <c:pt idx="226">
                  <c:v>22.7</c:v>
                </c:pt>
                <c:pt idx="227">
                  <c:v>22.8</c:v>
                </c:pt>
                <c:pt idx="228">
                  <c:v>22.9</c:v>
                </c:pt>
                <c:pt idx="229">
                  <c:v>23</c:v>
                </c:pt>
                <c:pt idx="230">
                  <c:v>23.1</c:v>
                </c:pt>
                <c:pt idx="231">
                  <c:v>23.2</c:v>
                </c:pt>
                <c:pt idx="232">
                  <c:v>23.3</c:v>
                </c:pt>
                <c:pt idx="233">
                  <c:v>23.4</c:v>
                </c:pt>
                <c:pt idx="234">
                  <c:v>23.5</c:v>
                </c:pt>
                <c:pt idx="235">
                  <c:v>23.6</c:v>
                </c:pt>
                <c:pt idx="236">
                  <c:v>23.7</c:v>
                </c:pt>
                <c:pt idx="237">
                  <c:v>23.8</c:v>
                </c:pt>
                <c:pt idx="238">
                  <c:v>23.9</c:v>
                </c:pt>
                <c:pt idx="239">
                  <c:v>24</c:v>
                </c:pt>
                <c:pt idx="240">
                  <c:v>24.1</c:v>
                </c:pt>
                <c:pt idx="241">
                  <c:v>24.2</c:v>
                </c:pt>
                <c:pt idx="242">
                  <c:v>24.3</c:v>
                </c:pt>
                <c:pt idx="243">
                  <c:v>24.4</c:v>
                </c:pt>
                <c:pt idx="244">
                  <c:v>24.5</c:v>
                </c:pt>
                <c:pt idx="245">
                  <c:v>24.6</c:v>
                </c:pt>
                <c:pt idx="246">
                  <c:v>24.7</c:v>
                </c:pt>
                <c:pt idx="247">
                  <c:v>24.8</c:v>
                </c:pt>
                <c:pt idx="248">
                  <c:v>24.9</c:v>
                </c:pt>
                <c:pt idx="249">
                  <c:v>25</c:v>
                </c:pt>
                <c:pt idx="250">
                  <c:v>25.1</c:v>
                </c:pt>
                <c:pt idx="251">
                  <c:v>25.2</c:v>
                </c:pt>
                <c:pt idx="252">
                  <c:v>25.3</c:v>
                </c:pt>
                <c:pt idx="253">
                  <c:v>25.4</c:v>
                </c:pt>
                <c:pt idx="254">
                  <c:v>25.5</c:v>
                </c:pt>
                <c:pt idx="255">
                  <c:v>25.6</c:v>
                </c:pt>
                <c:pt idx="256">
                  <c:v>25.7</c:v>
                </c:pt>
                <c:pt idx="257">
                  <c:v>25.8</c:v>
                </c:pt>
                <c:pt idx="258">
                  <c:v>25.9</c:v>
                </c:pt>
                <c:pt idx="259">
                  <c:v>26</c:v>
                </c:pt>
                <c:pt idx="260">
                  <c:v>26.1</c:v>
                </c:pt>
                <c:pt idx="261">
                  <c:v>26.2</c:v>
                </c:pt>
                <c:pt idx="262">
                  <c:v>26.3</c:v>
                </c:pt>
                <c:pt idx="263">
                  <c:v>26.4</c:v>
                </c:pt>
                <c:pt idx="264">
                  <c:v>26.5</c:v>
                </c:pt>
                <c:pt idx="265">
                  <c:v>26.6</c:v>
                </c:pt>
                <c:pt idx="266">
                  <c:v>26.7</c:v>
                </c:pt>
                <c:pt idx="267">
                  <c:v>26.8</c:v>
                </c:pt>
                <c:pt idx="268">
                  <c:v>26.9</c:v>
                </c:pt>
                <c:pt idx="269">
                  <c:v>27</c:v>
                </c:pt>
                <c:pt idx="270">
                  <c:v>27.1</c:v>
                </c:pt>
                <c:pt idx="271">
                  <c:v>27.2</c:v>
                </c:pt>
                <c:pt idx="272">
                  <c:v>27.3</c:v>
                </c:pt>
                <c:pt idx="273">
                  <c:v>27.4</c:v>
                </c:pt>
                <c:pt idx="274">
                  <c:v>27.5</c:v>
                </c:pt>
                <c:pt idx="275">
                  <c:v>27.6</c:v>
                </c:pt>
                <c:pt idx="276">
                  <c:v>27.7</c:v>
                </c:pt>
                <c:pt idx="277">
                  <c:v>27.8</c:v>
                </c:pt>
                <c:pt idx="278">
                  <c:v>27.9</c:v>
                </c:pt>
                <c:pt idx="279">
                  <c:v>28</c:v>
                </c:pt>
                <c:pt idx="280">
                  <c:v>28.1</c:v>
                </c:pt>
                <c:pt idx="281">
                  <c:v>28.2</c:v>
                </c:pt>
                <c:pt idx="282">
                  <c:v>28.3</c:v>
                </c:pt>
                <c:pt idx="283">
                  <c:v>28.4</c:v>
                </c:pt>
                <c:pt idx="284">
                  <c:v>28.5</c:v>
                </c:pt>
                <c:pt idx="285">
                  <c:v>28.6</c:v>
                </c:pt>
                <c:pt idx="286">
                  <c:v>28.7</c:v>
                </c:pt>
                <c:pt idx="287">
                  <c:v>28.8</c:v>
                </c:pt>
                <c:pt idx="288">
                  <c:v>28.9</c:v>
                </c:pt>
                <c:pt idx="289">
                  <c:v>29</c:v>
                </c:pt>
                <c:pt idx="290">
                  <c:v>29.1</c:v>
                </c:pt>
                <c:pt idx="291">
                  <c:v>29.2</c:v>
                </c:pt>
                <c:pt idx="292">
                  <c:v>29.3</c:v>
                </c:pt>
                <c:pt idx="293">
                  <c:v>29.4</c:v>
                </c:pt>
                <c:pt idx="294">
                  <c:v>29.5</c:v>
                </c:pt>
                <c:pt idx="295">
                  <c:v>29.6</c:v>
                </c:pt>
                <c:pt idx="296">
                  <c:v>29.7</c:v>
                </c:pt>
                <c:pt idx="297">
                  <c:v>29.8</c:v>
                </c:pt>
                <c:pt idx="298">
                  <c:v>29.9</c:v>
                </c:pt>
                <c:pt idx="299">
                  <c:v>30</c:v>
                </c:pt>
                <c:pt idx="300">
                  <c:v>30.1</c:v>
                </c:pt>
                <c:pt idx="301">
                  <c:v>30.2</c:v>
                </c:pt>
                <c:pt idx="302">
                  <c:v>30.3</c:v>
                </c:pt>
                <c:pt idx="303">
                  <c:v>30.4</c:v>
                </c:pt>
                <c:pt idx="304">
                  <c:v>30.5</c:v>
                </c:pt>
                <c:pt idx="305">
                  <c:v>30.6</c:v>
                </c:pt>
                <c:pt idx="306">
                  <c:v>30.7</c:v>
                </c:pt>
                <c:pt idx="307">
                  <c:v>30.8</c:v>
                </c:pt>
                <c:pt idx="308">
                  <c:v>30.9</c:v>
                </c:pt>
                <c:pt idx="309">
                  <c:v>31</c:v>
                </c:pt>
                <c:pt idx="310">
                  <c:v>31.1</c:v>
                </c:pt>
                <c:pt idx="311">
                  <c:v>31.2</c:v>
                </c:pt>
                <c:pt idx="312">
                  <c:v>31.3</c:v>
                </c:pt>
                <c:pt idx="313">
                  <c:v>31.4</c:v>
                </c:pt>
                <c:pt idx="314">
                  <c:v>31.5</c:v>
                </c:pt>
                <c:pt idx="315">
                  <c:v>31.6</c:v>
                </c:pt>
                <c:pt idx="316">
                  <c:v>31.7</c:v>
                </c:pt>
                <c:pt idx="317">
                  <c:v>31.8</c:v>
                </c:pt>
                <c:pt idx="318">
                  <c:v>31.9</c:v>
                </c:pt>
                <c:pt idx="319">
                  <c:v>32</c:v>
                </c:pt>
                <c:pt idx="320">
                  <c:v>32.1</c:v>
                </c:pt>
                <c:pt idx="321">
                  <c:v>32.200000000000003</c:v>
                </c:pt>
                <c:pt idx="322">
                  <c:v>32.299999999999997</c:v>
                </c:pt>
                <c:pt idx="323">
                  <c:v>32.4</c:v>
                </c:pt>
                <c:pt idx="324">
                  <c:v>32.5</c:v>
                </c:pt>
                <c:pt idx="325">
                  <c:v>32.6</c:v>
                </c:pt>
                <c:pt idx="326">
                  <c:v>32.700000000000003</c:v>
                </c:pt>
                <c:pt idx="327">
                  <c:v>32.799999999999997</c:v>
                </c:pt>
                <c:pt idx="328">
                  <c:v>32.9</c:v>
                </c:pt>
                <c:pt idx="329">
                  <c:v>33</c:v>
                </c:pt>
                <c:pt idx="330">
                  <c:v>33.1</c:v>
                </c:pt>
                <c:pt idx="331">
                  <c:v>33.200000000000003</c:v>
                </c:pt>
                <c:pt idx="332">
                  <c:v>33.299999999999997</c:v>
                </c:pt>
                <c:pt idx="333">
                  <c:v>33.4</c:v>
                </c:pt>
                <c:pt idx="334">
                  <c:v>33.5</c:v>
                </c:pt>
                <c:pt idx="335">
                  <c:v>33.6</c:v>
                </c:pt>
                <c:pt idx="336">
                  <c:v>33.700000000000003</c:v>
                </c:pt>
                <c:pt idx="337">
                  <c:v>33.799999999999997</c:v>
                </c:pt>
                <c:pt idx="338">
                  <c:v>33.9</c:v>
                </c:pt>
                <c:pt idx="339">
                  <c:v>34</c:v>
                </c:pt>
                <c:pt idx="340">
                  <c:v>34.1</c:v>
                </c:pt>
                <c:pt idx="341">
                  <c:v>34.200000000000003</c:v>
                </c:pt>
                <c:pt idx="342">
                  <c:v>34.299999999999997</c:v>
                </c:pt>
                <c:pt idx="343">
                  <c:v>34.4</c:v>
                </c:pt>
                <c:pt idx="344">
                  <c:v>34.5</c:v>
                </c:pt>
                <c:pt idx="345">
                  <c:v>34.6</c:v>
                </c:pt>
                <c:pt idx="346">
                  <c:v>34.700000000000003</c:v>
                </c:pt>
                <c:pt idx="347">
                  <c:v>34.799999999999997</c:v>
                </c:pt>
                <c:pt idx="348">
                  <c:v>34.9</c:v>
                </c:pt>
                <c:pt idx="349">
                  <c:v>35</c:v>
                </c:pt>
                <c:pt idx="350">
                  <c:v>35.1</c:v>
                </c:pt>
                <c:pt idx="351">
                  <c:v>35.200000000000003</c:v>
                </c:pt>
                <c:pt idx="352">
                  <c:v>35.299999999999997</c:v>
                </c:pt>
                <c:pt idx="353">
                  <c:v>35.4</c:v>
                </c:pt>
                <c:pt idx="354">
                  <c:v>35.5</c:v>
                </c:pt>
                <c:pt idx="355">
                  <c:v>35.6</c:v>
                </c:pt>
                <c:pt idx="356">
                  <c:v>35.700000000000003</c:v>
                </c:pt>
                <c:pt idx="357">
                  <c:v>35.799999999999997</c:v>
                </c:pt>
                <c:pt idx="358">
                  <c:v>35.9</c:v>
                </c:pt>
                <c:pt idx="359">
                  <c:v>36</c:v>
                </c:pt>
                <c:pt idx="360">
                  <c:v>36.1</c:v>
                </c:pt>
                <c:pt idx="361">
                  <c:v>36.200000000000003</c:v>
                </c:pt>
                <c:pt idx="362">
                  <c:v>36.299999999999997</c:v>
                </c:pt>
                <c:pt idx="363">
                  <c:v>36.4</c:v>
                </c:pt>
                <c:pt idx="364">
                  <c:v>36.5</c:v>
                </c:pt>
                <c:pt idx="365">
                  <c:v>36.6</c:v>
                </c:pt>
                <c:pt idx="366">
                  <c:v>36.700000000000003</c:v>
                </c:pt>
                <c:pt idx="367">
                  <c:v>36.799999999999997</c:v>
                </c:pt>
                <c:pt idx="368">
                  <c:v>36.9</c:v>
                </c:pt>
                <c:pt idx="369">
                  <c:v>37</c:v>
                </c:pt>
                <c:pt idx="370">
                  <c:v>37.1</c:v>
                </c:pt>
                <c:pt idx="371">
                  <c:v>37.200000000000003</c:v>
                </c:pt>
                <c:pt idx="372">
                  <c:v>37.299999999999997</c:v>
                </c:pt>
                <c:pt idx="373">
                  <c:v>37.4</c:v>
                </c:pt>
                <c:pt idx="374">
                  <c:v>37.5</c:v>
                </c:pt>
                <c:pt idx="375">
                  <c:v>37.6</c:v>
                </c:pt>
                <c:pt idx="376">
                  <c:v>37.700000000000003</c:v>
                </c:pt>
                <c:pt idx="377">
                  <c:v>37.799999999999997</c:v>
                </c:pt>
                <c:pt idx="378">
                  <c:v>37.9</c:v>
                </c:pt>
                <c:pt idx="379">
                  <c:v>38</c:v>
                </c:pt>
                <c:pt idx="380">
                  <c:v>38.1</c:v>
                </c:pt>
                <c:pt idx="381">
                  <c:v>38.200000000000003</c:v>
                </c:pt>
                <c:pt idx="382">
                  <c:v>38.299999999999997</c:v>
                </c:pt>
                <c:pt idx="383">
                  <c:v>38.4</c:v>
                </c:pt>
                <c:pt idx="384">
                  <c:v>38.5</c:v>
                </c:pt>
                <c:pt idx="385">
                  <c:v>38.6</c:v>
                </c:pt>
                <c:pt idx="386">
                  <c:v>38.700000000000003</c:v>
                </c:pt>
                <c:pt idx="387">
                  <c:v>38.799999999999997</c:v>
                </c:pt>
                <c:pt idx="388">
                  <c:v>38.9</c:v>
                </c:pt>
                <c:pt idx="389">
                  <c:v>39</c:v>
                </c:pt>
                <c:pt idx="390">
                  <c:v>39.1</c:v>
                </c:pt>
                <c:pt idx="391">
                  <c:v>39.200000000000003</c:v>
                </c:pt>
                <c:pt idx="392">
                  <c:v>39.299999999999997</c:v>
                </c:pt>
                <c:pt idx="393">
                  <c:v>39.4</c:v>
                </c:pt>
                <c:pt idx="394">
                  <c:v>39.5</c:v>
                </c:pt>
                <c:pt idx="395">
                  <c:v>39.6</c:v>
                </c:pt>
                <c:pt idx="396">
                  <c:v>39.700000000000003</c:v>
                </c:pt>
                <c:pt idx="397">
                  <c:v>39.799999999999997</c:v>
                </c:pt>
                <c:pt idx="398">
                  <c:v>39.9</c:v>
                </c:pt>
                <c:pt idx="399">
                  <c:v>40</c:v>
                </c:pt>
              </c:numCache>
            </c:numRef>
          </c:xVal>
          <c:yVal>
            <c:numRef>
              <c:f>Berechnung_Abstand_Heizen!$F$9:$F$408</c:f>
              <c:numCache>
                <c:formatCode>General</c:formatCode>
                <c:ptCount val="400"/>
                <c:pt idx="0">
                  <c:v>35</c:v>
                </c:pt>
                <c:pt idx="1">
                  <c:v>35</c:v>
                </c:pt>
                <c:pt idx="2">
                  <c:v>35</c:v>
                </c:pt>
                <c:pt idx="3">
                  <c:v>35</c:v>
                </c:pt>
                <c:pt idx="4">
                  <c:v>35</c:v>
                </c:pt>
                <c:pt idx="5">
                  <c:v>35</c:v>
                </c:pt>
                <c:pt idx="6">
                  <c:v>35</c:v>
                </c:pt>
                <c:pt idx="7">
                  <c:v>35</c:v>
                </c:pt>
                <c:pt idx="8">
                  <c:v>35</c:v>
                </c:pt>
                <c:pt idx="9">
                  <c:v>35</c:v>
                </c:pt>
                <c:pt idx="10">
                  <c:v>35</c:v>
                </c:pt>
                <c:pt idx="11">
                  <c:v>35</c:v>
                </c:pt>
                <c:pt idx="12">
                  <c:v>35</c:v>
                </c:pt>
                <c:pt idx="13">
                  <c:v>35</c:v>
                </c:pt>
                <c:pt idx="14">
                  <c:v>35</c:v>
                </c:pt>
                <c:pt idx="15">
                  <c:v>35</c:v>
                </c:pt>
                <c:pt idx="16">
                  <c:v>35</c:v>
                </c:pt>
                <c:pt idx="17">
                  <c:v>35</c:v>
                </c:pt>
                <c:pt idx="18">
                  <c:v>35</c:v>
                </c:pt>
                <c:pt idx="19">
                  <c:v>35</c:v>
                </c:pt>
                <c:pt idx="20">
                  <c:v>35</c:v>
                </c:pt>
                <c:pt idx="21">
                  <c:v>35</c:v>
                </c:pt>
                <c:pt idx="22">
                  <c:v>35</c:v>
                </c:pt>
                <c:pt idx="23">
                  <c:v>35</c:v>
                </c:pt>
                <c:pt idx="24">
                  <c:v>35</c:v>
                </c:pt>
                <c:pt idx="25">
                  <c:v>35</c:v>
                </c:pt>
                <c:pt idx="26">
                  <c:v>35</c:v>
                </c:pt>
                <c:pt idx="27">
                  <c:v>35</c:v>
                </c:pt>
                <c:pt idx="28">
                  <c:v>35</c:v>
                </c:pt>
                <c:pt idx="29">
                  <c:v>35</c:v>
                </c:pt>
                <c:pt idx="30">
                  <c:v>35</c:v>
                </c:pt>
                <c:pt idx="31">
                  <c:v>35</c:v>
                </c:pt>
                <c:pt idx="32">
                  <c:v>35</c:v>
                </c:pt>
                <c:pt idx="33">
                  <c:v>35</c:v>
                </c:pt>
                <c:pt idx="34">
                  <c:v>35</c:v>
                </c:pt>
                <c:pt idx="35">
                  <c:v>35</c:v>
                </c:pt>
                <c:pt idx="36">
                  <c:v>35</c:v>
                </c:pt>
                <c:pt idx="37">
                  <c:v>35</c:v>
                </c:pt>
                <c:pt idx="38">
                  <c:v>35</c:v>
                </c:pt>
                <c:pt idx="39">
                  <c:v>35</c:v>
                </c:pt>
                <c:pt idx="40">
                  <c:v>35</c:v>
                </c:pt>
                <c:pt idx="41">
                  <c:v>35</c:v>
                </c:pt>
                <c:pt idx="42">
                  <c:v>35</c:v>
                </c:pt>
                <c:pt idx="43">
                  <c:v>35</c:v>
                </c:pt>
                <c:pt idx="44">
                  <c:v>35</c:v>
                </c:pt>
                <c:pt idx="45">
                  <c:v>35</c:v>
                </c:pt>
                <c:pt idx="46">
                  <c:v>35</c:v>
                </c:pt>
                <c:pt idx="47">
                  <c:v>35</c:v>
                </c:pt>
                <c:pt idx="48">
                  <c:v>35</c:v>
                </c:pt>
                <c:pt idx="49">
                  <c:v>35</c:v>
                </c:pt>
                <c:pt idx="50">
                  <c:v>35</c:v>
                </c:pt>
                <c:pt idx="51">
                  <c:v>35</c:v>
                </c:pt>
                <c:pt idx="52">
                  <c:v>35</c:v>
                </c:pt>
                <c:pt idx="53">
                  <c:v>35</c:v>
                </c:pt>
                <c:pt idx="54">
                  <c:v>35</c:v>
                </c:pt>
                <c:pt idx="55">
                  <c:v>35</c:v>
                </c:pt>
                <c:pt idx="56">
                  <c:v>35</c:v>
                </c:pt>
                <c:pt idx="57">
                  <c:v>35</c:v>
                </c:pt>
                <c:pt idx="58">
                  <c:v>35</c:v>
                </c:pt>
                <c:pt idx="59">
                  <c:v>35</c:v>
                </c:pt>
                <c:pt idx="60">
                  <c:v>35</c:v>
                </c:pt>
                <c:pt idx="61">
                  <c:v>35</c:v>
                </c:pt>
                <c:pt idx="62">
                  <c:v>35</c:v>
                </c:pt>
                <c:pt idx="63">
                  <c:v>35</c:v>
                </c:pt>
                <c:pt idx="64">
                  <c:v>35</c:v>
                </c:pt>
                <c:pt idx="65">
                  <c:v>35</c:v>
                </c:pt>
                <c:pt idx="66">
                  <c:v>35</c:v>
                </c:pt>
                <c:pt idx="67">
                  <c:v>35</c:v>
                </c:pt>
                <c:pt idx="68">
                  <c:v>35</c:v>
                </c:pt>
                <c:pt idx="69">
                  <c:v>35</c:v>
                </c:pt>
                <c:pt idx="70">
                  <c:v>35</c:v>
                </c:pt>
                <c:pt idx="71">
                  <c:v>35</c:v>
                </c:pt>
                <c:pt idx="72">
                  <c:v>35</c:v>
                </c:pt>
                <c:pt idx="73">
                  <c:v>35</c:v>
                </c:pt>
                <c:pt idx="74">
                  <c:v>35</c:v>
                </c:pt>
                <c:pt idx="75">
                  <c:v>35</c:v>
                </c:pt>
                <c:pt idx="76">
                  <c:v>35</c:v>
                </c:pt>
                <c:pt idx="77">
                  <c:v>35</c:v>
                </c:pt>
                <c:pt idx="78">
                  <c:v>35</c:v>
                </c:pt>
                <c:pt idx="79">
                  <c:v>35</c:v>
                </c:pt>
                <c:pt idx="80">
                  <c:v>35</c:v>
                </c:pt>
                <c:pt idx="81">
                  <c:v>35</c:v>
                </c:pt>
                <c:pt idx="82">
                  <c:v>35</c:v>
                </c:pt>
                <c:pt idx="83">
                  <c:v>35</c:v>
                </c:pt>
                <c:pt idx="84">
                  <c:v>35</c:v>
                </c:pt>
                <c:pt idx="85">
                  <c:v>35</c:v>
                </c:pt>
                <c:pt idx="86">
                  <c:v>35</c:v>
                </c:pt>
                <c:pt idx="87">
                  <c:v>35</c:v>
                </c:pt>
                <c:pt idx="88">
                  <c:v>35</c:v>
                </c:pt>
                <c:pt idx="89">
                  <c:v>35</c:v>
                </c:pt>
                <c:pt idx="90">
                  <c:v>35</c:v>
                </c:pt>
                <c:pt idx="91">
                  <c:v>35</c:v>
                </c:pt>
                <c:pt idx="92">
                  <c:v>35</c:v>
                </c:pt>
                <c:pt idx="93">
                  <c:v>35</c:v>
                </c:pt>
                <c:pt idx="94">
                  <c:v>35</c:v>
                </c:pt>
                <c:pt idx="95">
                  <c:v>35</c:v>
                </c:pt>
                <c:pt idx="96">
                  <c:v>35</c:v>
                </c:pt>
                <c:pt idx="97">
                  <c:v>35</c:v>
                </c:pt>
                <c:pt idx="98">
                  <c:v>35</c:v>
                </c:pt>
                <c:pt idx="99">
                  <c:v>35</c:v>
                </c:pt>
                <c:pt idx="100">
                  <c:v>35</c:v>
                </c:pt>
                <c:pt idx="101">
                  <c:v>35</c:v>
                </c:pt>
                <c:pt idx="102">
                  <c:v>35</c:v>
                </c:pt>
                <c:pt idx="103">
                  <c:v>35</c:v>
                </c:pt>
                <c:pt idx="104">
                  <c:v>35</c:v>
                </c:pt>
                <c:pt idx="105">
                  <c:v>35</c:v>
                </c:pt>
                <c:pt idx="106">
                  <c:v>35</c:v>
                </c:pt>
                <c:pt idx="107">
                  <c:v>35</c:v>
                </c:pt>
                <c:pt idx="108">
                  <c:v>35</c:v>
                </c:pt>
                <c:pt idx="109">
                  <c:v>35</c:v>
                </c:pt>
                <c:pt idx="110">
                  <c:v>35</c:v>
                </c:pt>
                <c:pt idx="111">
                  <c:v>35</c:v>
                </c:pt>
                <c:pt idx="112">
                  <c:v>35</c:v>
                </c:pt>
                <c:pt idx="113">
                  <c:v>35</c:v>
                </c:pt>
                <c:pt idx="114">
                  <c:v>35</c:v>
                </c:pt>
                <c:pt idx="115">
                  <c:v>35</c:v>
                </c:pt>
                <c:pt idx="116">
                  <c:v>35</c:v>
                </c:pt>
                <c:pt idx="117">
                  <c:v>35</c:v>
                </c:pt>
                <c:pt idx="118">
                  <c:v>35</c:v>
                </c:pt>
                <c:pt idx="119">
                  <c:v>35</c:v>
                </c:pt>
                <c:pt idx="120">
                  <c:v>35</c:v>
                </c:pt>
                <c:pt idx="121">
                  <c:v>35</c:v>
                </c:pt>
                <c:pt idx="122">
                  <c:v>35</c:v>
                </c:pt>
                <c:pt idx="123">
                  <c:v>35</c:v>
                </c:pt>
                <c:pt idx="124">
                  <c:v>35</c:v>
                </c:pt>
                <c:pt idx="125">
                  <c:v>35</c:v>
                </c:pt>
                <c:pt idx="126">
                  <c:v>35</c:v>
                </c:pt>
                <c:pt idx="127">
                  <c:v>35</c:v>
                </c:pt>
                <c:pt idx="128">
                  <c:v>35</c:v>
                </c:pt>
                <c:pt idx="129">
                  <c:v>35</c:v>
                </c:pt>
                <c:pt idx="130">
                  <c:v>35</c:v>
                </c:pt>
                <c:pt idx="131">
                  <c:v>35</c:v>
                </c:pt>
                <c:pt idx="132">
                  <c:v>35</c:v>
                </c:pt>
                <c:pt idx="133">
                  <c:v>35</c:v>
                </c:pt>
                <c:pt idx="134">
                  <c:v>35</c:v>
                </c:pt>
                <c:pt idx="135">
                  <c:v>35</c:v>
                </c:pt>
                <c:pt idx="136">
                  <c:v>35</c:v>
                </c:pt>
                <c:pt idx="137">
                  <c:v>35</c:v>
                </c:pt>
                <c:pt idx="138">
                  <c:v>35</c:v>
                </c:pt>
                <c:pt idx="139">
                  <c:v>35</c:v>
                </c:pt>
                <c:pt idx="140">
                  <c:v>35</c:v>
                </c:pt>
                <c:pt idx="141">
                  <c:v>35</c:v>
                </c:pt>
                <c:pt idx="142">
                  <c:v>35</c:v>
                </c:pt>
                <c:pt idx="143">
                  <c:v>35</c:v>
                </c:pt>
                <c:pt idx="144">
                  <c:v>35</c:v>
                </c:pt>
                <c:pt idx="145">
                  <c:v>35</c:v>
                </c:pt>
                <c:pt idx="146">
                  <c:v>35</c:v>
                </c:pt>
                <c:pt idx="147">
                  <c:v>35</c:v>
                </c:pt>
                <c:pt idx="148">
                  <c:v>35</c:v>
                </c:pt>
                <c:pt idx="149">
                  <c:v>35</c:v>
                </c:pt>
                <c:pt idx="150">
                  <c:v>35</c:v>
                </c:pt>
                <c:pt idx="151">
                  <c:v>35</c:v>
                </c:pt>
                <c:pt idx="152">
                  <c:v>35</c:v>
                </c:pt>
                <c:pt idx="153">
                  <c:v>35</c:v>
                </c:pt>
                <c:pt idx="154">
                  <c:v>35</c:v>
                </c:pt>
                <c:pt idx="155">
                  <c:v>35</c:v>
                </c:pt>
                <c:pt idx="156">
                  <c:v>35</c:v>
                </c:pt>
                <c:pt idx="157">
                  <c:v>35</c:v>
                </c:pt>
                <c:pt idx="158">
                  <c:v>35</c:v>
                </c:pt>
                <c:pt idx="159">
                  <c:v>35</c:v>
                </c:pt>
                <c:pt idx="160">
                  <c:v>35</c:v>
                </c:pt>
                <c:pt idx="161">
                  <c:v>35</c:v>
                </c:pt>
                <c:pt idx="162">
                  <c:v>35</c:v>
                </c:pt>
                <c:pt idx="163">
                  <c:v>35</c:v>
                </c:pt>
                <c:pt idx="164">
                  <c:v>35</c:v>
                </c:pt>
                <c:pt idx="165">
                  <c:v>35</c:v>
                </c:pt>
                <c:pt idx="166">
                  <c:v>35</c:v>
                </c:pt>
                <c:pt idx="167">
                  <c:v>35</c:v>
                </c:pt>
                <c:pt idx="168">
                  <c:v>35</c:v>
                </c:pt>
                <c:pt idx="169">
                  <c:v>35</c:v>
                </c:pt>
                <c:pt idx="170">
                  <c:v>35</c:v>
                </c:pt>
                <c:pt idx="171">
                  <c:v>35</c:v>
                </c:pt>
                <c:pt idx="172">
                  <c:v>35</c:v>
                </c:pt>
                <c:pt idx="173">
                  <c:v>35</c:v>
                </c:pt>
                <c:pt idx="174">
                  <c:v>35</c:v>
                </c:pt>
                <c:pt idx="175">
                  <c:v>35</c:v>
                </c:pt>
                <c:pt idx="176">
                  <c:v>35</c:v>
                </c:pt>
                <c:pt idx="177">
                  <c:v>35</c:v>
                </c:pt>
                <c:pt idx="178">
                  <c:v>35</c:v>
                </c:pt>
                <c:pt idx="179">
                  <c:v>35</c:v>
                </c:pt>
                <c:pt idx="180">
                  <c:v>35</c:v>
                </c:pt>
                <c:pt idx="181">
                  <c:v>35</c:v>
                </c:pt>
                <c:pt idx="182">
                  <c:v>35</c:v>
                </c:pt>
                <c:pt idx="183">
                  <c:v>35</c:v>
                </c:pt>
                <c:pt idx="184">
                  <c:v>35</c:v>
                </c:pt>
                <c:pt idx="185">
                  <c:v>35</c:v>
                </c:pt>
                <c:pt idx="186">
                  <c:v>35</c:v>
                </c:pt>
                <c:pt idx="187">
                  <c:v>35</c:v>
                </c:pt>
                <c:pt idx="188">
                  <c:v>35</c:v>
                </c:pt>
                <c:pt idx="189">
                  <c:v>35</c:v>
                </c:pt>
                <c:pt idx="190">
                  <c:v>35</c:v>
                </c:pt>
                <c:pt idx="191">
                  <c:v>35</c:v>
                </c:pt>
                <c:pt idx="192">
                  <c:v>35</c:v>
                </c:pt>
                <c:pt idx="193">
                  <c:v>35</c:v>
                </c:pt>
                <c:pt idx="194">
                  <c:v>35</c:v>
                </c:pt>
                <c:pt idx="195">
                  <c:v>35</c:v>
                </c:pt>
                <c:pt idx="196">
                  <c:v>35</c:v>
                </c:pt>
                <c:pt idx="197">
                  <c:v>35</c:v>
                </c:pt>
                <c:pt idx="198">
                  <c:v>35</c:v>
                </c:pt>
                <c:pt idx="199">
                  <c:v>35</c:v>
                </c:pt>
                <c:pt idx="200">
                  <c:v>35</c:v>
                </c:pt>
                <c:pt idx="201">
                  <c:v>35</c:v>
                </c:pt>
                <c:pt idx="202">
                  <c:v>35</c:v>
                </c:pt>
                <c:pt idx="203">
                  <c:v>35</c:v>
                </c:pt>
                <c:pt idx="204">
                  <c:v>35</c:v>
                </c:pt>
                <c:pt idx="205">
                  <c:v>35</c:v>
                </c:pt>
                <c:pt idx="206">
                  <c:v>35</c:v>
                </c:pt>
                <c:pt idx="207">
                  <c:v>35</c:v>
                </c:pt>
                <c:pt idx="208">
                  <c:v>35</c:v>
                </c:pt>
                <c:pt idx="209">
                  <c:v>35</c:v>
                </c:pt>
                <c:pt idx="210">
                  <c:v>35</c:v>
                </c:pt>
                <c:pt idx="211">
                  <c:v>35</c:v>
                </c:pt>
                <c:pt idx="212">
                  <c:v>35</c:v>
                </c:pt>
                <c:pt idx="213">
                  <c:v>35</c:v>
                </c:pt>
                <c:pt idx="214">
                  <c:v>35</c:v>
                </c:pt>
                <c:pt idx="215">
                  <c:v>35</c:v>
                </c:pt>
                <c:pt idx="216">
                  <c:v>35</c:v>
                </c:pt>
                <c:pt idx="217">
                  <c:v>35</c:v>
                </c:pt>
                <c:pt idx="218">
                  <c:v>35</c:v>
                </c:pt>
                <c:pt idx="219">
                  <c:v>35</c:v>
                </c:pt>
                <c:pt idx="220">
                  <c:v>35</c:v>
                </c:pt>
                <c:pt idx="221">
                  <c:v>35</c:v>
                </c:pt>
                <c:pt idx="222">
                  <c:v>35</c:v>
                </c:pt>
                <c:pt idx="223">
                  <c:v>35</c:v>
                </c:pt>
                <c:pt idx="224">
                  <c:v>35</c:v>
                </c:pt>
                <c:pt idx="225">
                  <c:v>35</c:v>
                </c:pt>
                <c:pt idx="226">
                  <c:v>35</c:v>
                </c:pt>
                <c:pt idx="227">
                  <c:v>35</c:v>
                </c:pt>
                <c:pt idx="228">
                  <c:v>35</c:v>
                </c:pt>
                <c:pt idx="229">
                  <c:v>35</c:v>
                </c:pt>
                <c:pt idx="230">
                  <c:v>35</c:v>
                </c:pt>
                <c:pt idx="231">
                  <c:v>35</c:v>
                </c:pt>
                <c:pt idx="232">
                  <c:v>35</c:v>
                </c:pt>
                <c:pt idx="233">
                  <c:v>35</c:v>
                </c:pt>
                <c:pt idx="234">
                  <c:v>35</c:v>
                </c:pt>
                <c:pt idx="235">
                  <c:v>35</c:v>
                </c:pt>
                <c:pt idx="236">
                  <c:v>35</c:v>
                </c:pt>
                <c:pt idx="237">
                  <c:v>35</c:v>
                </c:pt>
                <c:pt idx="238">
                  <c:v>35</c:v>
                </c:pt>
                <c:pt idx="239">
                  <c:v>35</c:v>
                </c:pt>
                <c:pt idx="240">
                  <c:v>35</c:v>
                </c:pt>
                <c:pt idx="241">
                  <c:v>35</c:v>
                </c:pt>
                <c:pt idx="242">
                  <c:v>35</c:v>
                </c:pt>
                <c:pt idx="243">
                  <c:v>35</c:v>
                </c:pt>
                <c:pt idx="244">
                  <c:v>35</c:v>
                </c:pt>
                <c:pt idx="245">
                  <c:v>35</c:v>
                </c:pt>
                <c:pt idx="246">
                  <c:v>35</c:v>
                </c:pt>
                <c:pt idx="247">
                  <c:v>35</c:v>
                </c:pt>
                <c:pt idx="248">
                  <c:v>35</c:v>
                </c:pt>
                <c:pt idx="249">
                  <c:v>35</c:v>
                </c:pt>
                <c:pt idx="250">
                  <c:v>35</c:v>
                </c:pt>
                <c:pt idx="251">
                  <c:v>35</c:v>
                </c:pt>
                <c:pt idx="252">
                  <c:v>35</c:v>
                </c:pt>
                <c:pt idx="253">
                  <c:v>35</c:v>
                </c:pt>
                <c:pt idx="254">
                  <c:v>35</c:v>
                </c:pt>
                <c:pt idx="255">
                  <c:v>35</c:v>
                </c:pt>
                <c:pt idx="256">
                  <c:v>35</c:v>
                </c:pt>
                <c:pt idx="257">
                  <c:v>35</c:v>
                </c:pt>
                <c:pt idx="258">
                  <c:v>35</c:v>
                </c:pt>
                <c:pt idx="259">
                  <c:v>35</c:v>
                </c:pt>
                <c:pt idx="260">
                  <c:v>35</c:v>
                </c:pt>
                <c:pt idx="261">
                  <c:v>35</c:v>
                </c:pt>
                <c:pt idx="262">
                  <c:v>35</c:v>
                </c:pt>
                <c:pt idx="263">
                  <c:v>35</c:v>
                </c:pt>
                <c:pt idx="264">
                  <c:v>35</c:v>
                </c:pt>
                <c:pt idx="265">
                  <c:v>35</c:v>
                </c:pt>
                <c:pt idx="266">
                  <c:v>35</c:v>
                </c:pt>
                <c:pt idx="267">
                  <c:v>35</c:v>
                </c:pt>
                <c:pt idx="268">
                  <c:v>35</c:v>
                </c:pt>
                <c:pt idx="269">
                  <c:v>35</c:v>
                </c:pt>
                <c:pt idx="270">
                  <c:v>35</c:v>
                </c:pt>
                <c:pt idx="271">
                  <c:v>35</c:v>
                </c:pt>
                <c:pt idx="272">
                  <c:v>35</c:v>
                </c:pt>
                <c:pt idx="273">
                  <c:v>35</c:v>
                </c:pt>
                <c:pt idx="274">
                  <c:v>35</c:v>
                </c:pt>
                <c:pt idx="275">
                  <c:v>35</c:v>
                </c:pt>
                <c:pt idx="276">
                  <c:v>35</c:v>
                </c:pt>
                <c:pt idx="277">
                  <c:v>35</c:v>
                </c:pt>
                <c:pt idx="278">
                  <c:v>35</c:v>
                </c:pt>
                <c:pt idx="279">
                  <c:v>35</c:v>
                </c:pt>
                <c:pt idx="280">
                  <c:v>35</c:v>
                </c:pt>
                <c:pt idx="281">
                  <c:v>35</c:v>
                </c:pt>
                <c:pt idx="282">
                  <c:v>35</c:v>
                </c:pt>
                <c:pt idx="283">
                  <c:v>35</c:v>
                </c:pt>
                <c:pt idx="284">
                  <c:v>35</c:v>
                </c:pt>
                <c:pt idx="285">
                  <c:v>35</c:v>
                </c:pt>
                <c:pt idx="286">
                  <c:v>35</c:v>
                </c:pt>
                <c:pt idx="287">
                  <c:v>35</c:v>
                </c:pt>
                <c:pt idx="288">
                  <c:v>35</c:v>
                </c:pt>
                <c:pt idx="289">
                  <c:v>35</c:v>
                </c:pt>
                <c:pt idx="290">
                  <c:v>35</c:v>
                </c:pt>
                <c:pt idx="291">
                  <c:v>35</c:v>
                </c:pt>
                <c:pt idx="292">
                  <c:v>35</c:v>
                </c:pt>
                <c:pt idx="293">
                  <c:v>35</c:v>
                </c:pt>
                <c:pt idx="294">
                  <c:v>35</c:v>
                </c:pt>
                <c:pt idx="295">
                  <c:v>35</c:v>
                </c:pt>
                <c:pt idx="296">
                  <c:v>35</c:v>
                </c:pt>
                <c:pt idx="297">
                  <c:v>35</c:v>
                </c:pt>
                <c:pt idx="298">
                  <c:v>35</c:v>
                </c:pt>
                <c:pt idx="299">
                  <c:v>35</c:v>
                </c:pt>
                <c:pt idx="300">
                  <c:v>35</c:v>
                </c:pt>
                <c:pt idx="301">
                  <c:v>35</c:v>
                </c:pt>
                <c:pt idx="302">
                  <c:v>35</c:v>
                </c:pt>
                <c:pt idx="303">
                  <c:v>35</c:v>
                </c:pt>
                <c:pt idx="304">
                  <c:v>35</c:v>
                </c:pt>
                <c:pt idx="305">
                  <c:v>35</c:v>
                </c:pt>
                <c:pt idx="306">
                  <c:v>35</c:v>
                </c:pt>
                <c:pt idx="307">
                  <c:v>35</c:v>
                </c:pt>
                <c:pt idx="308">
                  <c:v>35</c:v>
                </c:pt>
                <c:pt idx="309">
                  <c:v>35</c:v>
                </c:pt>
                <c:pt idx="310">
                  <c:v>35</c:v>
                </c:pt>
                <c:pt idx="311">
                  <c:v>35</c:v>
                </c:pt>
                <c:pt idx="312">
                  <c:v>35</c:v>
                </c:pt>
                <c:pt idx="313">
                  <c:v>35</c:v>
                </c:pt>
                <c:pt idx="314">
                  <c:v>35</c:v>
                </c:pt>
                <c:pt idx="315">
                  <c:v>35</c:v>
                </c:pt>
                <c:pt idx="316">
                  <c:v>35</c:v>
                </c:pt>
                <c:pt idx="317">
                  <c:v>35</c:v>
                </c:pt>
                <c:pt idx="318">
                  <c:v>35</c:v>
                </c:pt>
                <c:pt idx="319">
                  <c:v>35</c:v>
                </c:pt>
                <c:pt idx="320">
                  <c:v>35</c:v>
                </c:pt>
                <c:pt idx="321">
                  <c:v>35</c:v>
                </c:pt>
                <c:pt idx="322">
                  <c:v>35</c:v>
                </c:pt>
                <c:pt idx="323">
                  <c:v>35</c:v>
                </c:pt>
                <c:pt idx="324">
                  <c:v>35</c:v>
                </c:pt>
                <c:pt idx="325">
                  <c:v>35</c:v>
                </c:pt>
                <c:pt idx="326">
                  <c:v>35</c:v>
                </c:pt>
                <c:pt idx="327">
                  <c:v>35</c:v>
                </c:pt>
                <c:pt idx="328">
                  <c:v>35</c:v>
                </c:pt>
                <c:pt idx="329">
                  <c:v>35</c:v>
                </c:pt>
                <c:pt idx="330">
                  <c:v>35</c:v>
                </c:pt>
                <c:pt idx="331">
                  <c:v>35</c:v>
                </c:pt>
                <c:pt idx="332">
                  <c:v>35</c:v>
                </c:pt>
                <c:pt idx="333">
                  <c:v>35</c:v>
                </c:pt>
                <c:pt idx="334">
                  <c:v>35</c:v>
                </c:pt>
                <c:pt idx="335">
                  <c:v>35</c:v>
                </c:pt>
                <c:pt idx="336">
                  <c:v>35</c:v>
                </c:pt>
                <c:pt idx="337">
                  <c:v>35</c:v>
                </c:pt>
                <c:pt idx="338">
                  <c:v>35</c:v>
                </c:pt>
                <c:pt idx="339">
                  <c:v>35</c:v>
                </c:pt>
                <c:pt idx="340">
                  <c:v>35</c:v>
                </c:pt>
                <c:pt idx="341">
                  <c:v>35</c:v>
                </c:pt>
                <c:pt idx="342">
                  <c:v>35</c:v>
                </c:pt>
                <c:pt idx="343">
                  <c:v>35</c:v>
                </c:pt>
                <c:pt idx="344">
                  <c:v>35</c:v>
                </c:pt>
                <c:pt idx="345">
                  <c:v>35</c:v>
                </c:pt>
                <c:pt idx="346">
                  <c:v>35</c:v>
                </c:pt>
                <c:pt idx="347">
                  <c:v>35</c:v>
                </c:pt>
                <c:pt idx="348">
                  <c:v>35</c:v>
                </c:pt>
                <c:pt idx="349">
                  <c:v>35</c:v>
                </c:pt>
                <c:pt idx="350">
                  <c:v>35</c:v>
                </c:pt>
                <c:pt idx="351">
                  <c:v>35</c:v>
                </c:pt>
                <c:pt idx="352">
                  <c:v>35</c:v>
                </c:pt>
                <c:pt idx="353">
                  <c:v>35</c:v>
                </c:pt>
                <c:pt idx="354">
                  <c:v>35</c:v>
                </c:pt>
                <c:pt idx="355">
                  <c:v>35</c:v>
                </c:pt>
                <c:pt idx="356">
                  <c:v>35</c:v>
                </c:pt>
                <c:pt idx="357">
                  <c:v>35</c:v>
                </c:pt>
                <c:pt idx="358">
                  <c:v>35</c:v>
                </c:pt>
                <c:pt idx="359">
                  <c:v>35</c:v>
                </c:pt>
                <c:pt idx="360">
                  <c:v>35</c:v>
                </c:pt>
                <c:pt idx="361">
                  <c:v>35</c:v>
                </c:pt>
                <c:pt idx="362">
                  <c:v>35</c:v>
                </c:pt>
                <c:pt idx="363">
                  <c:v>35</c:v>
                </c:pt>
                <c:pt idx="364">
                  <c:v>35</c:v>
                </c:pt>
                <c:pt idx="365">
                  <c:v>35</c:v>
                </c:pt>
                <c:pt idx="366">
                  <c:v>35</c:v>
                </c:pt>
                <c:pt idx="367">
                  <c:v>35</c:v>
                </c:pt>
                <c:pt idx="368">
                  <c:v>35</c:v>
                </c:pt>
                <c:pt idx="369">
                  <c:v>35</c:v>
                </c:pt>
                <c:pt idx="370">
                  <c:v>35</c:v>
                </c:pt>
                <c:pt idx="371">
                  <c:v>35</c:v>
                </c:pt>
                <c:pt idx="372">
                  <c:v>35</c:v>
                </c:pt>
                <c:pt idx="373">
                  <c:v>35</c:v>
                </c:pt>
                <c:pt idx="374">
                  <c:v>35</c:v>
                </c:pt>
                <c:pt idx="375">
                  <c:v>35</c:v>
                </c:pt>
                <c:pt idx="376">
                  <c:v>35</c:v>
                </c:pt>
                <c:pt idx="377">
                  <c:v>35</c:v>
                </c:pt>
                <c:pt idx="378">
                  <c:v>35</c:v>
                </c:pt>
                <c:pt idx="379">
                  <c:v>35</c:v>
                </c:pt>
                <c:pt idx="380">
                  <c:v>35</c:v>
                </c:pt>
                <c:pt idx="381">
                  <c:v>35</c:v>
                </c:pt>
                <c:pt idx="382">
                  <c:v>35</c:v>
                </c:pt>
                <c:pt idx="383">
                  <c:v>35</c:v>
                </c:pt>
                <c:pt idx="384">
                  <c:v>35</c:v>
                </c:pt>
                <c:pt idx="385">
                  <c:v>35</c:v>
                </c:pt>
                <c:pt idx="386">
                  <c:v>35</c:v>
                </c:pt>
                <c:pt idx="387">
                  <c:v>35</c:v>
                </c:pt>
                <c:pt idx="388">
                  <c:v>35</c:v>
                </c:pt>
                <c:pt idx="389">
                  <c:v>35</c:v>
                </c:pt>
                <c:pt idx="390">
                  <c:v>35</c:v>
                </c:pt>
                <c:pt idx="391">
                  <c:v>35</c:v>
                </c:pt>
                <c:pt idx="392">
                  <c:v>35</c:v>
                </c:pt>
                <c:pt idx="393">
                  <c:v>35</c:v>
                </c:pt>
                <c:pt idx="394">
                  <c:v>35</c:v>
                </c:pt>
                <c:pt idx="395">
                  <c:v>35</c:v>
                </c:pt>
                <c:pt idx="396">
                  <c:v>35</c:v>
                </c:pt>
                <c:pt idx="397">
                  <c:v>35</c:v>
                </c:pt>
                <c:pt idx="398">
                  <c:v>35</c:v>
                </c:pt>
                <c:pt idx="399">
                  <c:v>35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C356-4D3B-B0BD-7AF4DFE3E035}"/>
            </c:ext>
          </c:extLst>
        </c:ser>
        <c:ser>
          <c:idx val="4"/>
          <c:order val="4"/>
          <c:spPr>
            <a:ln>
              <a:solidFill>
                <a:srgbClr val="00B0F0"/>
              </a:solidFill>
            </a:ln>
          </c:spPr>
          <c:marker>
            <c:symbol val="none"/>
          </c:marker>
          <c:dPt>
            <c:idx val="1"/>
            <c:marker>
              <c:symbol val="circle"/>
              <c:size val="7"/>
              <c:spPr>
                <a:solidFill>
                  <a:srgbClr val="00B0F0"/>
                </a:solidFill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C356-4D3B-B0BD-7AF4DFE3E035}"/>
              </c:ext>
            </c:extLst>
          </c:dPt>
          <c:xVal>
            <c:numRef>
              <c:f>Berechnung_Abstand_Heizen!$G$21:$G$22</c:f>
              <c:numCache>
                <c:formatCode>General</c:formatCode>
                <c:ptCount val="2"/>
                <c:pt idx="0">
                  <c:v>6.3</c:v>
                </c:pt>
                <c:pt idx="1">
                  <c:v>6.3</c:v>
                </c:pt>
              </c:numCache>
            </c:numRef>
          </c:xVal>
          <c:yVal>
            <c:numRef>
              <c:f>Berechnung_Abstand_Heizen!$G$18:$G$19</c:f>
              <c:numCache>
                <c:formatCode>0</c:formatCode>
                <c:ptCount val="2"/>
                <c:pt idx="0">
                  <c:v>0</c:v>
                </c:pt>
                <c:pt idx="1">
                  <c:v>45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C356-4D3B-B0BD-7AF4DFE3E035}"/>
            </c:ext>
          </c:extLst>
        </c:ser>
        <c:ser>
          <c:idx val="5"/>
          <c:order val="5"/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dPt>
            <c:idx val="1"/>
            <c:marker>
              <c:symbol val="circle"/>
              <c:size val="7"/>
              <c:spPr>
                <a:solidFill>
                  <a:srgbClr val="9BBB59">
                    <a:lumMod val="75000"/>
                  </a:srgbClr>
                </a:solidFill>
                <a:ln>
                  <a:solidFill>
                    <a:srgbClr val="9BBB59">
                      <a:lumMod val="75000"/>
                    </a:srgbClr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C356-4D3B-B0BD-7AF4DFE3E035}"/>
              </c:ext>
            </c:extLst>
          </c:dPt>
          <c:xVal>
            <c:numRef>
              <c:f>Berechnung_Abstand_Heizen!$H$21:$H$22</c:f>
              <c:numCache>
                <c:formatCode>General</c:formatCode>
                <c:ptCount val="2"/>
                <c:pt idx="0">
                  <c:v>11.3</c:v>
                </c:pt>
                <c:pt idx="1">
                  <c:v>11.3</c:v>
                </c:pt>
              </c:numCache>
            </c:numRef>
          </c:xVal>
          <c:yVal>
            <c:numRef>
              <c:f>Berechnung_Abstand_Heizen!$H$18:$H$19</c:f>
              <c:numCache>
                <c:formatCode>0</c:formatCode>
                <c:ptCount val="2"/>
                <c:pt idx="0">
                  <c:v>0</c:v>
                </c:pt>
                <c:pt idx="1">
                  <c:v>40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C356-4D3B-B0BD-7AF4DFE3E035}"/>
            </c:ext>
          </c:extLst>
        </c:ser>
        <c:ser>
          <c:idx val="6"/>
          <c:order val="6"/>
          <c:spPr>
            <a:ln>
              <a:solidFill>
                <a:schemeClr val="accent2">
                  <a:lumMod val="75000"/>
                </a:schemeClr>
              </a:solidFill>
              <a:prstDash val="solid"/>
            </a:ln>
          </c:spPr>
          <c:marker>
            <c:symbol val="none"/>
          </c:marker>
          <c:dPt>
            <c:idx val="1"/>
            <c:marker>
              <c:symbol val="circle"/>
              <c:size val="7"/>
              <c:spPr>
                <a:solidFill>
                  <a:srgbClr val="C0504D">
                    <a:lumMod val="75000"/>
                  </a:srgbClr>
                </a:solidFill>
                <a:ln>
                  <a:solidFill>
                    <a:srgbClr val="C0504D">
                      <a:lumMod val="75000"/>
                    </a:srgbClr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C356-4D3B-B0BD-7AF4DFE3E035}"/>
              </c:ext>
            </c:extLst>
          </c:dPt>
          <c:xVal>
            <c:numRef>
              <c:f>Berechnung_Abstand_Heizen!$I$21:$I$22</c:f>
              <c:numCache>
                <c:formatCode>General</c:formatCode>
                <c:ptCount val="2"/>
                <c:pt idx="0">
                  <c:v>20</c:v>
                </c:pt>
                <c:pt idx="1">
                  <c:v>20</c:v>
                </c:pt>
              </c:numCache>
            </c:numRef>
          </c:xVal>
          <c:yVal>
            <c:numRef>
              <c:f>Berechnung_Abstand_Heizen!$I$18:$I$19</c:f>
              <c:numCache>
                <c:formatCode>General</c:formatCode>
                <c:ptCount val="2"/>
                <c:pt idx="0">
                  <c:v>0</c:v>
                </c:pt>
                <c:pt idx="1">
                  <c:v>35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C356-4D3B-B0BD-7AF4DFE3E035}"/>
            </c:ext>
          </c:extLst>
        </c:ser>
        <c:ser>
          <c:idx val="7"/>
          <c:order val="7"/>
          <c:tx>
            <c:v>Beurteilungspegel Lr im Silent Mode</c:v>
          </c:tx>
          <c:spPr>
            <a:ln w="381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Berechnung_Abstand_Silent_Mode!$B$8:$B$407</c:f>
              <c:numCache>
                <c:formatCode>General</c:formatCode>
                <c:ptCount val="400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  <c:pt idx="10">
                  <c:v>1.1000000000000001</c:v>
                </c:pt>
                <c:pt idx="11">
                  <c:v>1.2</c:v>
                </c:pt>
                <c:pt idx="12">
                  <c:v>1.3</c:v>
                </c:pt>
                <c:pt idx="13">
                  <c:v>1.4</c:v>
                </c:pt>
                <c:pt idx="14">
                  <c:v>1.5</c:v>
                </c:pt>
                <c:pt idx="15">
                  <c:v>1.6</c:v>
                </c:pt>
                <c:pt idx="16">
                  <c:v>1.7</c:v>
                </c:pt>
                <c:pt idx="17">
                  <c:v>1.8</c:v>
                </c:pt>
                <c:pt idx="18">
                  <c:v>1.9</c:v>
                </c:pt>
                <c:pt idx="19">
                  <c:v>2</c:v>
                </c:pt>
                <c:pt idx="20">
                  <c:v>2.1</c:v>
                </c:pt>
                <c:pt idx="21">
                  <c:v>2.2000000000000002</c:v>
                </c:pt>
                <c:pt idx="22">
                  <c:v>2.2999999999999998</c:v>
                </c:pt>
                <c:pt idx="23">
                  <c:v>2.4</c:v>
                </c:pt>
                <c:pt idx="24">
                  <c:v>2.5</c:v>
                </c:pt>
                <c:pt idx="25">
                  <c:v>2.6</c:v>
                </c:pt>
                <c:pt idx="26">
                  <c:v>2.7</c:v>
                </c:pt>
                <c:pt idx="27">
                  <c:v>2.8</c:v>
                </c:pt>
                <c:pt idx="28">
                  <c:v>2.9</c:v>
                </c:pt>
                <c:pt idx="29">
                  <c:v>3</c:v>
                </c:pt>
                <c:pt idx="30">
                  <c:v>3.1</c:v>
                </c:pt>
                <c:pt idx="31">
                  <c:v>3.2</c:v>
                </c:pt>
                <c:pt idx="32">
                  <c:v>3.3</c:v>
                </c:pt>
                <c:pt idx="33">
                  <c:v>3.4</c:v>
                </c:pt>
                <c:pt idx="34">
                  <c:v>3.5</c:v>
                </c:pt>
                <c:pt idx="35">
                  <c:v>3.6</c:v>
                </c:pt>
                <c:pt idx="36">
                  <c:v>3.7</c:v>
                </c:pt>
                <c:pt idx="37">
                  <c:v>3.8</c:v>
                </c:pt>
                <c:pt idx="38">
                  <c:v>3.9</c:v>
                </c:pt>
                <c:pt idx="39">
                  <c:v>4</c:v>
                </c:pt>
                <c:pt idx="40">
                  <c:v>4.0999999999999996</c:v>
                </c:pt>
                <c:pt idx="41">
                  <c:v>4.2</c:v>
                </c:pt>
                <c:pt idx="42">
                  <c:v>4.3</c:v>
                </c:pt>
                <c:pt idx="43">
                  <c:v>4.4000000000000004</c:v>
                </c:pt>
                <c:pt idx="44">
                  <c:v>4.5</c:v>
                </c:pt>
                <c:pt idx="45">
                  <c:v>4.5999999999999996</c:v>
                </c:pt>
                <c:pt idx="46">
                  <c:v>4.7</c:v>
                </c:pt>
                <c:pt idx="47">
                  <c:v>4.8</c:v>
                </c:pt>
                <c:pt idx="48">
                  <c:v>4.9000000000000004</c:v>
                </c:pt>
                <c:pt idx="49">
                  <c:v>5</c:v>
                </c:pt>
                <c:pt idx="50">
                  <c:v>5.0999999999999996</c:v>
                </c:pt>
                <c:pt idx="51">
                  <c:v>5.2</c:v>
                </c:pt>
                <c:pt idx="52">
                  <c:v>5.3</c:v>
                </c:pt>
                <c:pt idx="53">
                  <c:v>5.4</c:v>
                </c:pt>
                <c:pt idx="54">
                  <c:v>5.5</c:v>
                </c:pt>
                <c:pt idx="55">
                  <c:v>5.6</c:v>
                </c:pt>
                <c:pt idx="56">
                  <c:v>5.7</c:v>
                </c:pt>
                <c:pt idx="57">
                  <c:v>5.8</c:v>
                </c:pt>
                <c:pt idx="58">
                  <c:v>5.9</c:v>
                </c:pt>
                <c:pt idx="59">
                  <c:v>6</c:v>
                </c:pt>
                <c:pt idx="60">
                  <c:v>6.1</c:v>
                </c:pt>
                <c:pt idx="61">
                  <c:v>6.2</c:v>
                </c:pt>
                <c:pt idx="62">
                  <c:v>6.3</c:v>
                </c:pt>
                <c:pt idx="63">
                  <c:v>6.4</c:v>
                </c:pt>
                <c:pt idx="64">
                  <c:v>6.5</c:v>
                </c:pt>
                <c:pt idx="65">
                  <c:v>6.6</c:v>
                </c:pt>
                <c:pt idx="66">
                  <c:v>6.7</c:v>
                </c:pt>
                <c:pt idx="67">
                  <c:v>6.8</c:v>
                </c:pt>
                <c:pt idx="68">
                  <c:v>6.9</c:v>
                </c:pt>
                <c:pt idx="69">
                  <c:v>7</c:v>
                </c:pt>
                <c:pt idx="70">
                  <c:v>7.1</c:v>
                </c:pt>
                <c:pt idx="71">
                  <c:v>7.2</c:v>
                </c:pt>
                <c:pt idx="72">
                  <c:v>7.3</c:v>
                </c:pt>
                <c:pt idx="73">
                  <c:v>7.4</c:v>
                </c:pt>
                <c:pt idx="74">
                  <c:v>7.5</c:v>
                </c:pt>
                <c:pt idx="75">
                  <c:v>7.6</c:v>
                </c:pt>
                <c:pt idx="76">
                  <c:v>7.7</c:v>
                </c:pt>
                <c:pt idx="77">
                  <c:v>7.8</c:v>
                </c:pt>
                <c:pt idx="78">
                  <c:v>7.9</c:v>
                </c:pt>
                <c:pt idx="79">
                  <c:v>8</c:v>
                </c:pt>
                <c:pt idx="80">
                  <c:v>8.1</c:v>
                </c:pt>
                <c:pt idx="81">
                  <c:v>8.1999999999999993</c:v>
                </c:pt>
                <c:pt idx="82">
                  <c:v>8.3000000000000007</c:v>
                </c:pt>
                <c:pt idx="83">
                  <c:v>8.4</c:v>
                </c:pt>
                <c:pt idx="84">
                  <c:v>8.5</c:v>
                </c:pt>
                <c:pt idx="85">
                  <c:v>8.6</c:v>
                </c:pt>
                <c:pt idx="86">
                  <c:v>8.6999999999999993</c:v>
                </c:pt>
                <c:pt idx="87">
                  <c:v>8.8000000000000007</c:v>
                </c:pt>
                <c:pt idx="88">
                  <c:v>8.9</c:v>
                </c:pt>
                <c:pt idx="89">
                  <c:v>9</c:v>
                </c:pt>
                <c:pt idx="90">
                  <c:v>9.1</c:v>
                </c:pt>
                <c:pt idx="91">
                  <c:v>9.1999999999999993</c:v>
                </c:pt>
                <c:pt idx="92">
                  <c:v>9.3000000000000007</c:v>
                </c:pt>
                <c:pt idx="93">
                  <c:v>9.4</c:v>
                </c:pt>
                <c:pt idx="94">
                  <c:v>9.5</c:v>
                </c:pt>
                <c:pt idx="95">
                  <c:v>9.6</c:v>
                </c:pt>
                <c:pt idx="96">
                  <c:v>9.6999999999999993</c:v>
                </c:pt>
                <c:pt idx="97">
                  <c:v>9.8000000000000007</c:v>
                </c:pt>
                <c:pt idx="98">
                  <c:v>9.9</c:v>
                </c:pt>
                <c:pt idx="99">
                  <c:v>10</c:v>
                </c:pt>
                <c:pt idx="100">
                  <c:v>10.1</c:v>
                </c:pt>
                <c:pt idx="101">
                  <c:v>10.199999999999999</c:v>
                </c:pt>
                <c:pt idx="102">
                  <c:v>10.3</c:v>
                </c:pt>
                <c:pt idx="103">
                  <c:v>10.4</c:v>
                </c:pt>
                <c:pt idx="104">
                  <c:v>10.5</c:v>
                </c:pt>
                <c:pt idx="105">
                  <c:v>10.6</c:v>
                </c:pt>
                <c:pt idx="106">
                  <c:v>10.7</c:v>
                </c:pt>
                <c:pt idx="107">
                  <c:v>10.8</c:v>
                </c:pt>
                <c:pt idx="108">
                  <c:v>10.9</c:v>
                </c:pt>
                <c:pt idx="109">
                  <c:v>11</c:v>
                </c:pt>
                <c:pt idx="110">
                  <c:v>11.1</c:v>
                </c:pt>
                <c:pt idx="111">
                  <c:v>11.2</c:v>
                </c:pt>
                <c:pt idx="112">
                  <c:v>11.3</c:v>
                </c:pt>
                <c:pt idx="113">
                  <c:v>11.4</c:v>
                </c:pt>
                <c:pt idx="114">
                  <c:v>11.5</c:v>
                </c:pt>
                <c:pt idx="115">
                  <c:v>11.6</c:v>
                </c:pt>
                <c:pt idx="116">
                  <c:v>11.7</c:v>
                </c:pt>
                <c:pt idx="117">
                  <c:v>11.8</c:v>
                </c:pt>
                <c:pt idx="118">
                  <c:v>11.9</c:v>
                </c:pt>
                <c:pt idx="119">
                  <c:v>12</c:v>
                </c:pt>
                <c:pt idx="120">
                  <c:v>12.1</c:v>
                </c:pt>
                <c:pt idx="121">
                  <c:v>12.2</c:v>
                </c:pt>
                <c:pt idx="122">
                  <c:v>12.3</c:v>
                </c:pt>
                <c:pt idx="123">
                  <c:v>12.4</c:v>
                </c:pt>
                <c:pt idx="124">
                  <c:v>12.5</c:v>
                </c:pt>
                <c:pt idx="125">
                  <c:v>12.6</c:v>
                </c:pt>
                <c:pt idx="126">
                  <c:v>12.7</c:v>
                </c:pt>
                <c:pt idx="127">
                  <c:v>12.8</c:v>
                </c:pt>
                <c:pt idx="128">
                  <c:v>12.9</c:v>
                </c:pt>
                <c:pt idx="129">
                  <c:v>13</c:v>
                </c:pt>
                <c:pt idx="130">
                  <c:v>13.1</c:v>
                </c:pt>
                <c:pt idx="131">
                  <c:v>13.2</c:v>
                </c:pt>
                <c:pt idx="132">
                  <c:v>13.3</c:v>
                </c:pt>
                <c:pt idx="133">
                  <c:v>13.4</c:v>
                </c:pt>
                <c:pt idx="134">
                  <c:v>13.5</c:v>
                </c:pt>
                <c:pt idx="135">
                  <c:v>13.6</c:v>
                </c:pt>
                <c:pt idx="136">
                  <c:v>13.7</c:v>
                </c:pt>
                <c:pt idx="137">
                  <c:v>13.8</c:v>
                </c:pt>
                <c:pt idx="138">
                  <c:v>13.9</c:v>
                </c:pt>
                <c:pt idx="139">
                  <c:v>14</c:v>
                </c:pt>
                <c:pt idx="140">
                  <c:v>14.1</c:v>
                </c:pt>
                <c:pt idx="141">
                  <c:v>14.2</c:v>
                </c:pt>
                <c:pt idx="142">
                  <c:v>14.3</c:v>
                </c:pt>
                <c:pt idx="143">
                  <c:v>14.4</c:v>
                </c:pt>
                <c:pt idx="144">
                  <c:v>14.5</c:v>
                </c:pt>
                <c:pt idx="145">
                  <c:v>14.6</c:v>
                </c:pt>
                <c:pt idx="146">
                  <c:v>14.7</c:v>
                </c:pt>
                <c:pt idx="147">
                  <c:v>14.8</c:v>
                </c:pt>
                <c:pt idx="148">
                  <c:v>14.9</c:v>
                </c:pt>
                <c:pt idx="149">
                  <c:v>15</c:v>
                </c:pt>
                <c:pt idx="150">
                  <c:v>15.1</c:v>
                </c:pt>
                <c:pt idx="151">
                  <c:v>15.2</c:v>
                </c:pt>
                <c:pt idx="152">
                  <c:v>15.3</c:v>
                </c:pt>
                <c:pt idx="153">
                  <c:v>15.4</c:v>
                </c:pt>
                <c:pt idx="154">
                  <c:v>15.5</c:v>
                </c:pt>
                <c:pt idx="155">
                  <c:v>15.6</c:v>
                </c:pt>
                <c:pt idx="156">
                  <c:v>15.7</c:v>
                </c:pt>
                <c:pt idx="157">
                  <c:v>15.8</c:v>
                </c:pt>
                <c:pt idx="158">
                  <c:v>15.9</c:v>
                </c:pt>
                <c:pt idx="159">
                  <c:v>16</c:v>
                </c:pt>
                <c:pt idx="160">
                  <c:v>16.100000000000001</c:v>
                </c:pt>
                <c:pt idx="161">
                  <c:v>16.2</c:v>
                </c:pt>
                <c:pt idx="162">
                  <c:v>16.3</c:v>
                </c:pt>
                <c:pt idx="163">
                  <c:v>16.399999999999999</c:v>
                </c:pt>
                <c:pt idx="164">
                  <c:v>16.5</c:v>
                </c:pt>
                <c:pt idx="165">
                  <c:v>16.600000000000001</c:v>
                </c:pt>
                <c:pt idx="166">
                  <c:v>16.7</c:v>
                </c:pt>
                <c:pt idx="167">
                  <c:v>16.8</c:v>
                </c:pt>
                <c:pt idx="168">
                  <c:v>16.899999999999999</c:v>
                </c:pt>
                <c:pt idx="169">
                  <c:v>17</c:v>
                </c:pt>
                <c:pt idx="170">
                  <c:v>17.100000000000001</c:v>
                </c:pt>
                <c:pt idx="171">
                  <c:v>17.2</c:v>
                </c:pt>
                <c:pt idx="172">
                  <c:v>17.3</c:v>
                </c:pt>
                <c:pt idx="173">
                  <c:v>17.399999999999999</c:v>
                </c:pt>
                <c:pt idx="174">
                  <c:v>17.5</c:v>
                </c:pt>
                <c:pt idx="175">
                  <c:v>17.600000000000001</c:v>
                </c:pt>
                <c:pt idx="176">
                  <c:v>17.7</c:v>
                </c:pt>
                <c:pt idx="177">
                  <c:v>17.8</c:v>
                </c:pt>
                <c:pt idx="178">
                  <c:v>17.899999999999999</c:v>
                </c:pt>
                <c:pt idx="179">
                  <c:v>18</c:v>
                </c:pt>
                <c:pt idx="180">
                  <c:v>18.100000000000001</c:v>
                </c:pt>
                <c:pt idx="181">
                  <c:v>18.2</c:v>
                </c:pt>
                <c:pt idx="182">
                  <c:v>18.3</c:v>
                </c:pt>
                <c:pt idx="183">
                  <c:v>18.399999999999999</c:v>
                </c:pt>
                <c:pt idx="184">
                  <c:v>18.5</c:v>
                </c:pt>
                <c:pt idx="185">
                  <c:v>18.600000000000001</c:v>
                </c:pt>
                <c:pt idx="186">
                  <c:v>18.7</c:v>
                </c:pt>
                <c:pt idx="187">
                  <c:v>18.8</c:v>
                </c:pt>
                <c:pt idx="188">
                  <c:v>18.899999999999999</c:v>
                </c:pt>
                <c:pt idx="189">
                  <c:v>19</c:v>
                </c:pt>
                <c:pt idx="190">
                  <c:v>19.100000000000001</c:v>
                </c:pt>
                <c:pt idx="191">
                  <c:v>19.2</c:v>
                </c:pt>
                <c:pt idx="192">
                  <c:v>19.3</c:v>
                </c:pt>
                <c:pt idx="193">
                  <c:v>19.399999999999999</c:v>
                </c:pt>
                <c:pt idx="194">
                  <c:v>19.5</c:v>
                </c:pt>
                <c:pt idx="195">
                  <c:v>19.600000000000001</c:v>
                </c:pt>
                <c:pt idx="196">
                  <c:v>19.7</c:v>
                </c:pt>
                <c:pt idx="197">
                  <c:v>19.8</c:v>
                </c:pt>
                <c:pt idx="198">
                  <c:v>19.899999999999999</c:v>
                </c:pt>
                <c:pt idx="199">
                  <c:v>20</c:v>
                </c:pt>
                <c:pt idx="200">
                  <c:v>20.100000000000001</c:v>
                </c:pt>
                <c:pt idx="201">
                  <c:v>20.2</c:v>
                </c:pt>
                <c:pt idx="202">
                  <c:v>20.3</c:v>
                </c:pt>
                <c:pt idx="203">
                  <c:v>20.399999999999999</c:v>
                </c:pt>
                <c:pt idx="204">
                  <c:v>20.5</c:v>
                </c:pt>
                <c:pt idx="205">
                  <c:v>20.6</c:v>
                </c:pt>
                <c:pt idx="206">
                  <c:v>20.7</c:v>
                </c:pt>
                <c:pt idx="207">
                  <c:v>20.8</c:v>
                </c:pt>
                <c:pt idx="208">
                  <c:v>20.9</c:v>
                </c:pt>
                <c:pt idx="209">
                  <c:v>21</c:v>
                </c:pt>
                <c:pt idx="210">
                  <c:v>21.1</c:v>
                </c:pt>
                <c:pt idx="211">
                  <c:v>21.2</c:v>
                </c:pt>
                <c:pt idx="212">
                  <c:v>21.3</c:v>
                </c:pt>
                <c:pt idx="213">
                  <c:v>21.4</c:v>
                </c:pt>
                <c:pt idx="214">
                  <c:v>21.5</c:v>
                </c:pt>
                <c:pt idx="215">
                  <c:v>21.6</c:v>
                </c:pt>
                <c:pt idx="216">
                  <c:v>21.7</c:v>
                </c:pt>
                <c:pt idx="217">
                  <c:v>21.8</c:v>
                </c:pt>
                <c:pt idx="218">
                  <c:v>21.9</c:v>
                </c:pt>
                <c:pt idx="219">
                  <c:v>22</c:v>
                </c:pt>
                <c:pt idx="220">
                  <c:v>22.1</c:v>
                </c:pt>
                <c:pt idx="221">
                  <c:v>22.2</c:v>
                </c:pt>
                <c:pt idx="222">
                  <c:v>22.3</c:v>
                </c:pt>
                <c:pt idx="223">
                  <c:v>22.4</c:v>
                </c:pt>
                <c:pt idx="224">
                  <c:v>22.5</c:v>
                </c:pt>
                <c:pt idx="225">
                  <c:v>22.6</c:v>
                </c:pt>
                <c:pt idx="226">
                  <c:v>22.7</c:v>
                </c:pt>
                <c:pt idx="227">
                  <c:v>22.8</c:v>
                </c:pt>
                <c:pt idx="228">
                  <c:v>22.9</c:v>
                </c:pt>
                <c:pt idx="229">
                  <c:v>23</c:v>
                </c:pt>
                <c:pt idx="230">
                  <c:v>23.1</c:v>
                </c:pt>
                <c:pt idx="231">
                  <c:v>23.2</c:v>
                </c:pt>
                <c:pt idx="232">
                  <c:v>23.3</c:v>
                </c:pt>
                <c:pt idx="233">
                  <c:v>23.4</c:v>
                </c:pt>
                <c:pt idx="234">
                  <c:v>23.5</c:v>
                </c:pt>
                <c:pt idx="235">
                  <c:v>23.6</c:v>
                </c:pt>
                <c:pt idx="236">
                  <c:v>23.7</c:v>
                </c:pt>
                <c:pt idx="237">
                  <c:v>23.8</c:v>
                </c:pt>
                <c:pt idx="238">
                  <c:v>23.9</c:v>
                </c:pt>
                <c:pt idx="239">
                  <c:v>24</c:v>
                </c:pt>
                <c:pt idx="240">
                  <c:v>24.1</c:v>
                </c:pt>
                <c:pt idx="241">
                  <c:v>24.2</c:v>
                </c:pt>
                <c:pt idx="242">
                  <c:v>24.3</c:v>
                </c:pt>
                <c:pt idx="243">
                  <c:v>24.4</c:v>
                </c:pt>
                <c:pt idx="244">
                  <c:v>24.5</c:v>
                </c:pt>
                <c:pt idx="245">
                  <c:v>24.6</c:v>
                </c:pt>
                <c:pt idx="246">
                  <c:v>24.7</c:v>
                </c:pt>
                <c:pt idx="247">
                  <c:v>24.8</c:v>
                </c:pt>
                <c:pt idx="248">
                  <c:v>24.9</c:v>
                </c:pt>
                <c:pt idx="249">
                  <c:v>25</c:v>
                </c:pt>
                <c:pt idx="250">
                  <c:v>25.1</c:v>
                </c:pt>
                <c:pt idx="251">
                  <c:v>25.2</c:v>
                </c:pt>
                <c:pt idx="252">
                  <c:v>25.3</c:v>
                </c:pt>
                <c:pt idx="253">
                  <c:v>25.4</c:v>
                </c:pt>
                <c:pt idx="254">
                  <c:v>25.5</c:v>
                </c:pt>
                <c:pt idx="255">
                  <c:v>25.6</c:v>
                </c:pt>
                <c:pt idx="256">
                  <c:v>25.7</c:v>
                </c:pt>
                <c:pt idx="257">
                  <c:v>25.8</c:v>
                </c:pt>
                <c:pt idx="258">
                  <c:v>25.9</c:v>
                </c:pt>
                <c:pt idx="259">
                  <c:v>26</c:v>
                </c:pt>
                <c:pt idx="260">
                  <c:v>26.1</c:v>
                </c:pt>
                <c:pt idx="261">
                  <c:v>26.2</c:v>
                </c:pt>
                <c:pt idx="262">
                  <c:v>26.3</c:v>
                </c:pt>
                <c:pt idx="263">
                  <c:v>26.4</c:v>
                </c:pt>
                <c:pt idx="264">
                  <c:v>26.5</c:v>
                </c:pt>
                <c:pt idx="265">
                  <c:v>26.6</c:v>
                </c:pt>
                <c:pt idx="266">
                  <c:v>26.7</c:v>
                </c:pt>
                <c:pt idx="267">
                  <c:v>26.8</c:v>
                </c:pt>
                <c:pt idx="268">
                  <c:v>26.9</c:v>
                </c:pt>
                <c:pt idx="269">
                  <c:v>27</c:v>
                </c:pt>
                <c:pt idx="270">
                  <c:v>27.1</c:v>
                </c:pt>
                <c:pt idx="271">
                  <c:v>27.2</c:v>
                </c:pt>
                <c:pt idx="272">
                  <c:v>27.3</c:v>
                </c:pt>
                <c:pt idx="273">
                  <c:v>27.4</c:v>
                </c:pt>
                <c:pt idx="274">
                  <c:v>27.5</c:v>
                </c:pt>
                <c:pt idx="275">
                  <c:v>27.6</c:v>
                </c:pt>
                <c:pt idx="276">
                  <c:v>27.7</c:v>
                </c:pt>
                <c:pt idx="277">
                  <c:v>27.8</c:v>
                </c:pt>
                <c:pt idx="278">
                  <c:v>27.9</c:v>
                </c:pt>
                <c:pt idx="279">
                  <c:v>28</c:v>
                </c:pt>
                <c:pt idx="280">
                  <c:v>28.1</c:v>
                </c:pt>
                <c:pt idx="281">
                  <c:v>28.2</c:v>
                </c:pt>
                <c:pt idx="282">
                  <c:v>28.3</c:v>
                </c:pt>
                <c:pt idx="283">
                  <c:v>28.4</c:v>
                </c:pt>
                <c:pt idx="284">
                  <c:v>28.5</c:v>
                </c:pt>
                <c:pt idx="285">
                  <c:v>28.6</c:v>
                </c:pt>
                <c:pt idx="286">
                  <c:v>28.7</c:v>
                </c:pt>
                <c:pt idx="287">
                  <c:v>28.8</c:v>
                </c:pt>
                <c:pt idx="288">
                  <c:v>28.9</c:v>
                </c:pt>
                <c:pt idx="289">
                  <c:v>29</c:v>
                </c:pt>
                <c:pt idx="290">
                  <c:v>29.1</c:v>
                </c:pt>
                <c:pt idx="291">
                  <c:v>29.2</c:v>
                </c:pt>
                <c:pt idx="292">
                  <c:v>29.3</c:v>
                </c:pt>
                <c:pt idx="293">
                  <c:v>29.4</c:v>
                </c:pt>
                <c:pt idx="294">
                  <c:v>29.5</c:v>
                </c:pt>
                <c:pt idx="295">
                  <c:v>29.6</c:v>
                </c:pt>
                <c:pt idx="296">
                  <c:v>29.7</c:v>
                </c:pt>
                <c:pt idx="297">
                  <c:v>29.8</c:v>
                </c:pt>
                <c:pt idx="298">
                  <c:v>29.9</c:v>
                </c:pt>
                <c:pt idx="299">
                  <c:v>30</c:v>
                </c:pt>
                <c:pt idx="300">
                  <c:v>30.1</c:v>
                </c:pt>
                <c:pt idx="301">
                  <c:v>30.2</c:v>
                </c:pt>
                <c:pt idx="302">
                  <c:v>30.3</c:v>
                </c:pt>
                <c:pt idx="303">
                  <c:v>30.4</c:v>
                </c:pt>
                <c:pt idx="304">
                  <c:v>30.5</c:v>
                </c:pt>
                <c:pt idx="305">
                  <c:v>30.6</c:v>
                </c:pt>
                <c:pt idx="306">
                  <c:v>30.7</c:v>
                </c:pt>
                <c:pt idx="307">
                  <c:v>30.8</c:v>
                </c:pt>
                <c:pt idx="308">
                  <c:v>30.9</c:v>
                </c:pt>
                <c:pt idx="309">
                  <c:v>31</c:v>
                </c:pt>
                <c:pt idx="310">
                  <c:v>31.1</c:v>
                </c:pt>
                <c:pt idx="311">
                  <c:v>31.2</c:v>
                </c:pt>
                <c:pt idx="312">
                  <c:v>31.3</c:v>
                </c:pt>
                <c:pt idx="313">
                  <c:v>31.4</c:v>
                </c:pt>
                <c:pt idx="314">
                  <c:v>31.5</c:v>
                </c:pt>
                <c:pt idx="315">
                  <c:v>31.6</c:v>
                </c:pt>
                <c:pt idx="316">
                  <c:v>31.7</c:v>
                </c:pt>
                <c:pt idx="317">
                  <c:v>31.8</c:v>
                </c:pt>
                <c:pt idx="318">
                  <c:v>31.9</c:v>
                </c:pt>
                <c:pt idx="319">
                  <c:v>32</c:v>
                </c:pt>
                <c:pt idx="320">
                  <c:v>32.1</c:v>
                </c:pt>
                <c:pt idx="321">
                  <c:v>32.200000000000003</c:v>
                </c:pt>
                <c:pt idx="322">
                  <c:v>32.299999999999997</c:v>
                </c:pt>
                <c:pt idx="323">
                  <c:v>32.4</c:v>
                </c:pt>
                <c:pt idx="324">
                  <c:v>32.5</c:v>
                </c:pt>
                <c:pt idx="325">
                  <c:v>32.6</c:v>
                </c:pt>
                <c:pt idx="326">
                  <c:v>32.700000000000003</c:v>
                </c:pt>
                <c:pt idx="327">
                  <c:v>32.799999999999997</c:v>
                </c:pt>
                <c:pt idx="328">
                  <c:v>32.9</c:v>
                </c:pt>
                <c:pt idx="329">
                  <c:v>33</c:v>
                </c:pt>
                <c:pt idx="330">
                  <c:v>33.1</c:v>
                </c:pt>
                <c:pt idx="331">
                  <c:v>33.200000000000003</c:v>
                </c:pt>
                <c:pt idx="332">
                  <c:v>33.299999999999997</c:v>
                </c:pt>
                <c:pt idx="333">
                  <c:v>33.4</c:v>
                </c:pt>
                <c:pt idx="334">
                  <c:v>33.5</c:v>
                </c:pt>
                <c:pt idx="335">
                  <c:v>33.6</c:v>
                </c:pt>
                <c:pt idx="336">
                  <c:v>33.700000000000003</c:v>
                </c:pt>
                <c:pt idx="337">
                  <c:v>33.799999999999997</c:v>
                </c:pt>
                <c:pt idx="338">
                  <c:v>33.9</c:v>
                </c:pt>
                <c:pt idx="339">
                  <c:v>34</c:v>
                </c:pt>
                <c:pt idx="340">
                  <c:v>34.1</c:v>
                </c:pt>
                <c:pt idx="341">
                  <c:v>34.200000000000003</c:v>
                </c:pt>
                <c:pt idx="342">
                  <c:v>34.299999999999997</c:v>
                </c:pt>
                <c:pt idx="343">
                  <c:v>34.4</c:v>
                </c:pt>
                <c:pt idx="344">
                  <c:v>34.5</c:v>
                </c:pt>
                <c:pt idx="345">
                  <c:v>34.6</c:v>
                </c:pt>
                <c:pt idx="346">
                  <c:v>34.700000000000003</c:v>
                </c:pt>
                <c:pt idx="347">
                  <c:v>34.799999999999997</c:v>
                </c:pt>
                <c:pt idx="348">
                  <c:v>34.9</c:v>
                </c:pt>
                <c:pt idx="349">
                  <c:v>35</c:v>
                </c:pt>
                <c:pt idx="350">
                  <c:v>35.1</c:v>
                </c:pt>
                <c:pt idx="351">
                  <c:v>35.200000000000003</c:v>
                </c:pt>
                <c:pt idx="352">
                  <c:v>35.299999999999997</c:v>
                </c:pt>
                <c:pt idx="353">
                  <c:v>35.4</c:v>
                </c:pt>
                <c:pt idx="354">
                  <c:v>35.5</c:v>
                </c:pt>
                <c:pt idx="355">
                  <c:v>35.6</c:v>
                </c:pt>
                <c:pt idx="356">
                  <c:v>35.700000000000003</c:v>
                </c:pt>
                <c:pt idx="357">
                  <c:v>35.799999999999997</c:v>
                </c:pt>
                <c:pt idx="358">
                  <c:v>35.9</c:v>
                </c:pt>
                <c:pt idx="359">
                  <c:v>36</c:v>
                </c:pt>
                <c:pt idx="360">
                  <c:v>36.1</c:v>
                </c:pt>
                <c:pt idx="361">
                  <c:v>36.200000000000003</c:v>
                </c:pt>
                <c:pt idx="362">
                  <c:v>36.299999999999997</c:v>
                </c:pt>
                <c:pt idx="363">
                  <c:v>36.4</c:v>
                </c:pt>
                <c:pt idx="364">
                  <c:v>36.5</c:v>
                </c:pt>
                <c:pt idx="365">
                  <c:v>36.6</c:v>
                </c:pt>
                <c:pt idx="366">
                  <c:v>36.700000000000003</c:v>
                </c:pt>
                <c:pt idx="367">
                  <c:v>36.799999999999997</c:v>
                </c:pt>
                <c:pt idx="368">
                  <c:v>36.9</c:v>
                </c:pt>
                <c:pt idx="369">
                  <c:v>37</c:v>
                </c:pt>
                <c:pt idx="370">
                  <c:v>37.1</c:v>
                </c:pt>
                <c:pt idx="371">
                  <c:v>37.200000000000003</c:v>
                </c:pt>
                <c:pt idx="372">
                  <c:v>37.299999999999997</c:v>
                </c:pt>
                <c:pt idx="373">
                  <c:v>37.4</c:v>
                </c:pt>
                <c:pt idx="374">
                  <c:v>37.5</c:v>
                </c:pt>
                <c:pt idx="375">
                  <c:v>37.6</c:v>
                </c:pt>
                <c:pt idx="376">
                  <c:v>37.700000000000003</c:v>
                </c:pt>
                <c:pt idx="377">
                  <c:v>37.799999999999997</c:v>
                </c:pt>
                <c:pt idx="378">
                  <c:v>37.9</c:v>
                </c:pt>
                <c:pt idx="379">
                  <c:v>38</c:v>
                </c:pt>
                <c:pt idx="380">
                  <c:v>38.1</c:v>
                </c:pt>
                <c:pt idx="381">
                  <c:v>38.200000000000003</c:v>
                </c:pt>
                <c:pt idx="382">
                  <c:v>38.299999999999997</c:v>
                </c:pt>
                <c:pt idx="383">
                  <c:v>38.4</c:v>
                </c:pt>
                <c:pt idx="384">
                  <c:v>38.5</c:v>
                </c:pt>
                <c:pt idx="385">
                  <c:v>38.6</c:v>
                </c:pt>
                <c:pt idx="386">
                  <c:v>38.700000000000003</c:v>
                </c:pt>
                <c:pt idx="387">
                  <c:v>38.799999999999997</c:v>
                </c:pt>
                <c:pt idx="388">
                  <c:v>38.9</c:v>
                </c:pt>
                <c:pt idx="389">
                  <c:v>39</c:v>
                </c:pt>
                <c:pt idx="390">
                  <c:v>39.1</c:v>
                </c:pt>
                <c:pt idx="391">
                  <c:v>39.200000000000003</c:v>
                </c:pt>
                <c:pt idx="392">
                  <c:v>39.299999999999997</c:v>
                </c:pt>
                <c:pt idx="393">
                  <c:v>39.4</c:v>
                </c:pt>
                <c:pt idx="394">
                  <c:v>39.5</c:v>
                </c:pt>
                <c:pt idx="395">
                  <c:v>39.6</c:v>
                </c:pt>
                <c:pt idx="396">
                  <c:v>39.700000000000003</c:v>
                </c:pt>
                <c:pt idx="397">
                  <c:v>39.799999999999997</c:v>
                </c:pt>
                <c:pt idx="398">
                  <c:v>39.9</c:v>
                </c:pt>
                <c:pt idx="399">
                  <c:v>40</c:v>
                </c:pt>
              </c:numCache>
            </c:numRef>
          </c:xVal>
          <c:yVal>
            <c:numRef>
              <c:f>Berechnung_Abstand_Silent_Mode!$C$8:$C$407</c:f>
              <c:numCache>
                <c:formatCode>0</c:formatCode>
                <c:ptCount val="400"/>
                <c:pt idx="0">
                  <c:v>69.028501273058666</c:v>
                </c:pt>
                <c:pt idx="1">
                  <c:v>63.007901359779041</c:v>
                </c:pt>
                <c:pt idx="2">
                  <c:v>59.486076178665414</c:v>
                </c:pt>
                <c:pt idx="3">
                  <c:v>56.987301446499416</c:v>
                </c:pt>
                <c:pt idx="4">
                  <c:v>55.049101186338284</c:v>
                </c:pt>
                <c:pt idx="5">
                  <c:v>53.465476265385789</c:v>
                </c:pt>
                <c:pt idx="6">
                  <c:v>52.126540472773527</c:v>
                </c:pt>
                <c:pt idx="7">
                  <c:v>50.966701533219791</c:v>
                </c:pt>
                <c:pt idx="8">
                  <c:v>49.943651084272162</c:v>
                </c:pt>
                <c:pt idx="9">
                  <c:v>49.028501273058659</c:v>
                </c:pt>
                <c:pt idx="10">
                  <c:v>48.200647569894159</c:v>
                </c:pt>
                <c:pt idx="11">
                  <c:v>47.444876352106164</c:v>
                </c:pt>
                <c:pt idx="12">
                  <c:v>46.749634226921927</c:v>
                </c:pt>
                <c:pt idx="13">
                  <c:v>46.105940559493902</c:v>
                </c:pt>
                <c:pt idx="14">
                  <c:v>45.506676091945039</c:v>
                </c:pt>
                <c:pt idx="15">
                  <c:v>44.946101619940166</c:v>
                </c:pt>
                <c:pt idx="16">
                  <c:v>44.419522845493184</c:v>
                </c:pt>
                <c:pt idx="17">
                  <c:v>43.923051170992537</c:v>
                </c:pt>
                <c:pt idx="18">
                  <c:v>43.453429254002081</c:v>
                </c:pt>
                <c:pt idx="19">
                  <c:v>43.007901359779041</c:v>
                </c:pt>
                <c:pt idx="20">
                  <c:v>42.584115378380275</c:v>
                </c:pt>
                <c:pt idx="21">
                  <c:v>42.180047656614533</c:v>
                </c:pt>
                <c:pt idx="22">
                  <c:v>41.793944552706805</c:v>
                </c:pt>
                <c:pt idx="23">
                  <c:v>41.424276438826539</c:v>
                </c:pt>
                <c:pt idx="24">
                  <c:v>41.069701099617909</c:v>
                </c:pt>
                <c:pt idx="25">
                  <c:v>40.729034313642302</c:v>
                </c:pt>
                <c:pt idx="26">
                  <c:v>40.40122598987891</c:v>
                </c:pt>
                <c:pt idx="27">
                  <c:v>40.085340646214277</c:v>
                </c:pt>
                <c:pt idx="28">
                  <c:v>39.780541315079539</c:v>
                </c:pt>
                <c:pt idx="29">
                  <c:v>39.486076178665414</c:v>
                </c:pt>
                <c:pt idx="30">
                  <c:v>39.201267396373211</c:v>
                </c:pt>
                <c:pt idx="31">
                  <c:v>38.92550170666054</c:v>
                </c:pt>
                <c:pt idx="32">
                  <c:v>38.658222475500914</c:v>
                </c:pt>
                <c:pt idx="33">
                  <c:v>38.398922932213559</c:v>
                </c:pt>
                <c:pt idx="34">
                  <c:v>38.147140386053152</c:v>
                </c:pt>
                <c:pt idx="35">
                  <c:v>37.902451257712912</c:v>
                </c:pt>
                <c:pt idx="36">
                  <c:v>37.664466791718766</c:v>
                </c:pt>
                <c:pt idx="37">
                  <c:v>37.432829340722463</c:v>
                </c:pt>
                <c:pt idx="38">
                  <c:v>37.207209132528675</c:v>
                </c:pt>
                <c:pt idx="39">
                  <c:v>36.987301446499416</c:v>
                </c:pt>
                <c:pt idx="40">
                  <c:v>36.77282413866395</c:v>
                </c:pt>
                <c:pt idx="41">
                  <c:v>36.56351546510065</c:v>
                </c:pt>
                <c:pt idx="42">
                  <c:v>36.359132161466931</c:v>
                </c:pt>
                <c:pt idx="43">
                  <c:v>36.159447743334908</c:v>
                </c:pt>
                <c:pt idx="44">
                  <c:v>35.964250997551787</c:v>
                </c:pt>
                <c:pt idx="45">
                  <c:v>35.773344639427179</c:v>
                </c:pt>
                <c:pt idx="46">
                  <c:v>35.586544114344314</c:v>
                </c:pt>
                <c:pt idx="47">
                  <c:v>35.403676525546913</c:v>
                </c:pt>
                <c:pt idx="48">
                  <c:v>35.224579672488389</c:v>
                </c:pt>
                <c:pt idx="49">
                  <c:v>35.049101186338291</c:v>
                </c:pt>
                <c:pt idx="50">
                  <c:v>34.877097751099932</c:v>
                </c:pt>
                <c:pt idx="51">
                  <c:v>34.708434400362677</c:v>
                </c:pt>
                <c:pt idx="52">
                  <c:v>34.542983881042879</c:v>
                </c:pt>
                <c:pt idx="53">
                  <c:v>34.380626076599292</c:v>
                </c:pt>
                <c:pt idx="54">
                  <c:v>34.221247483173784</c:v>
                </c:pt>
                <c:pt idx="55">
                  <c:v>34.064740732934652</c:v>
                </c:pt>
                <c:pt idx="56">
                  <c:v>33.911004159608837</c:v>
                </c:pt>
                <c:pt idx="57">
                  <c:v>33.759941401799921</c:v>
                </c:pt>
                <c:pt idx="58">
                  <c:v>33.611461040215779</c:v>
                </c:pt>
                <c:pt idx="59">
                  <c:v>33.465476265385789</c:v>
                </c:pt>
                <c:pt idx="60">
                  <c:v>33.321904572843323</c:v>
                </c:pt>
                <c:pt idx="61">
                  <c:v>33.180667483093586</c:v>
                </c:pt>
                <c:pt idx="62">
                  <c:v>33.04169028398703</c:v>
                </c:pt>
                <c:pt idx="63">
                  <c:v>32.904901793380915</c:v>
                </c:pt>
                <c:pt idx="64">
                  <c:v>32.770234140201552</c:v>
                </c:pt>
                <c:pt idx="65">
                  <c:v>32.637622562221289</c:v>
                </c:pt>
                <c:pt idx="66">
                  <c:v>32.507005219042135</c:v>
                </c:pt>
                <c:pt idx="67">
                  <c:v>32.378323018933933</c:v>
                </c:pt>
                <c:pt idx="68">
                  <c:v>32.251519458313552</c:v>
                </c:pt>
                <c:pt idx="69">
                  <c:v>32.126540472773527</c:v>
                </c:pt>
                <c:pt idx="70">
                  <c:v>32.003334298677153</c:v>
                </c:pt>
                <c:pt idx="71">
                  <c:v>31.881851344433294</c:v>
                </c:pt>
                <c:pt idx="72">
                  <c:v>31.762044070649544</c:v>
                </c:pt>
                <c:pt idx="73">
                  <c:v>31.643866878439137</c:v>
                </c:pt>
                <c:pt idx="74">
                  <c:v>31.52727600522466</c:v>
                </c:pt>
                <c:pt idx="75">
                  <c:v>31.412229427442835</c:v>
                </c:pt>
                <c:pt idx="76">
                  <c:v>31.29868676960902</c:v>
                </c:pt>
                <c:pt idx="77">
                  <c:v>31.18660921924905</c:v>
                </c:pt>
                <c:pt idx="78">
                  <c:v>31.075959447249829</c:v>
                </c:pt>
                <c:pt idx="79">
                  <c:v>30.966701533219787</c:v>
                </c:pt>
                <c:pt idx="80">
                  <c:v>30.858800895485668</c:v>
                </c:pt>
                <c:pt idx="81">
                  <c:v>30.752224225384328</c:v>
                </c:pt>
                <c:pt idx="82">
                  <c:v>30.646939425537184</c:v>
                </c:pt>
                <c:pt idx="83">
                  <c:v>30.542915551821025</c:v>
                </c:pt>
                <c:pt idx="84">
                  <c:v>30.440122758772805</c:v>
                </c:pt>
                <c:pt idx="85">
                  <c:v>30.338532248187306</c:v>
                </c:pt>
                <c:pt idx="86">
                  <c:v>30.238116220686294</c:v>
                </c:pt>
                <c:pt idx="87">
                  <c:v>30.13884783005529</c:v>
                </c:pt>
                <c:pt idx="88">
                  <c:v>30.040701140160408</c:v>
                </c:pt>
                <c:pt idx="89">
                  <c:v>29.943651084272162</c:v>
                </c:pt>
                <c:pt idx="90">
                  <c:v>29.847673426636788</c:v>
                </c:pt>
                <c:pt idx="91">
                  <c:v>29.752744726147554</c:v>
                </c:pt>
                <c:pt idx="92">
                  <c:v>29.658842301979959</c:v>
                </c:pt>
                <c:pt idx="93">
                  <c:v>29.565944201064688</c:v>
                </c:pt>
                <c:pt idx="94">
                  <c:v>29.474029167281707</c:v>
                </c:pt>
                <c:pt idx="95">
                  <c:v>29.383076612267296</c:v>
                </c:pt>
                <c:pt idx="96">
                  <c:v>29.293066587733762</c:v>
                </c:pt>
                <c:pt idx="97">
                  <c:v>29.203979759208764</c:v>
                </c:pt>
                <c:pt idx="98">
                  <c:v>29.115797381107665</c:v>
                </c:pt>
                <c:pt idx="99">
                  <c:v>29.028501273058662</c:v>
                </c:pt>
                <c:pt idx="100">
                  <c:v>28.942073797405811</c:v>
                </c:pt>
                <c:pt idx="101">
                  <c:v>28.856497837820307</c:v>
                </c:pt>
                <c:pt idx="102">
                  <c:v>28.771756778955218</c:v>
                </c:pt>
                <c:pt idx="103">
                  <c:v>28.687834487083052</c:v>
                </c:pt>
                <c:pt idx="104">
                  <c:v>28.6047152916599</c:v>
                </c:pt>
                <c:pt idx="105">
                  <c:v>28.522383967763254</c:v>
                </c:pt>
                <c:pt idx="106">
                  <c:v>28.440825719354468</c:v>
                </c:pt>
                <c:pt idx="107">
                  <c:v>28.360026163319667</c:v>
                </c:pt>
                <c:pt idx="108">
                  <c:v>28.279971314246186</c:v>
                </c:pt>
                <c:pt idx="109">
                  <c:v>28.200647569894159</c:v>
                </c:pt>
                <c:pt idx="110">
                  <c:v>28.122041697325514</c:v>
                </c:pt>
                <c:pt idx="111">
                  <c:v>28.044140819655027</c:v>
                </c:pt>
                <c:pt idx="112">
                  <c:v>27.966932403390267</c:v>
                </c:pt>
                <c:pt idx="113">
                  <c:v>27.890404246329208</c:v>
                </c:pt>
                <c:pt idx="114">
                  <c:v>27.814544465986426</c:v>
                </c:pt>
                <c:pt idx="115">
                  <c:v>27.739341488520292</c:v>
                </c:pt>
                <c:pt idx="116">
                  <c:v>27.66478403813543</c:v>
                </c:pt>
                <c:pt idx="117">
                  <c:v>27.590861126936154</c:v>
                </c:pt>
                <c:pt idx="118">
                  <c:v>27.517562045208045</c:v>
                </c:pt>
                <c:pt idx="119">
                  <c:v>27.444876352106164</c:v>
                </c:pt>
                <c:pt idx="120">
                  <c:v>27.372793866729662</c:v>
                </c:pt>
                <c:pt idx="121">
                  <c:v>27.301304659563698</c:v>
                </c:pt>
                <c:pt idx="122">
                  <c:v>27.230399044270701</c:v>
                </c:pt>
                <c:pt idx="123">
                  <c:v>27.160067569813961</c:v>
                </c:pt>
                <c:pt idx="124">
                  <c:v>27.090301012897534</c:v>
                </c:pt>
                <c:pt idx="125">
                  <c:v>27.021090370707405</c:v>
                </c:pt>
                <c:pt idx="126">
                  <c:v>26.952426853939521</c:v>
                </c:pt>
                <c:pt idx="127">
                  <c:v>26.88430188010129</c:v>
                </c:pt>
                <c:pt idx="128">
                  <c:v>26.816707067073683</c:v>
                </c:pt>
                <c:pt idx="129">
                  <c:v>26.749634226921923</c:v>
                </c:pt>
                <c:pt idx="130">
                  <c:v>26.683075359943381</c:v>
                </c:pt>
                <c:pt idx="131">
                  <c:v>26.617022648941667</c:v>
                </c:pt>
                <c:pt idx="132">
                  <c:v>26.551468453716947</c:v>
                </c:pt>
                <c:pt idx="133">
                  <c:v>26.48640530576251</c:v>
                </c:pt>
                <c:pt idx="134">
                  <c:v>26.421825903158542</c:v>
                </c:pt>
                <c:pt idx="135">
                  <c:v>26.357723105654308</c:v>
                </c:pt>
                <c:pt idx="136">
                  <c:v>26.294089929930525</c:v>
                </c:pt>
                <c:pt idx="137">
                  <c:v>26.230919545033927</c:v>
                </c:pt>
                <c:pt idx="138">
                  <c:v>26.168205267976759</c:v>
                </c:pt>
                <c:pt idx="139">
                  <c:v>26.105940559493899</c:v>
                </c:pt>
                <c:pt idx="140">
                  <c:v>26.044119019951065</c:v>
                </c:pt>
                <c:pt idx="141">
                  <c:v>25.982734385397535</c:v>
                </c:pt>
                <c:pt idx="142">
                  <c:v>25.921780523757427</c:v>
                </c:pt>
                <c:pt idx="143">
                  <c:v>25.861251431153669</c:v>
                </c:pt>
                <c:pt idx="144">
                  <c:v>25.801141228359164</c:v>
                </c:pt>
                <c:pt idx="145">
                  <c:v>25.741444157369919</c:v>
                </c:pt>
                <c:pt idx="146">
                  <c:v>25.682154578095137</c:v>
                </c:pt>
                <c:pt idx="147">
                  <c:v>25.623266965159512</c:v>
                </c:pt>
                <c:pt idx="148">
                  <c:v>25.564775904813182</c:v>
                </c:pt>
                <c:pt idx="149">
                  <c:v>25.506676091945035</c:v>
                </c:pt>
                <c:pt idx="150">
                  <c:v>25.448962327195275</c:v>
                </c:pt>
                <c:pt idx="151">
                  <c:v>25.39162951416321</c:v>
                </c:pt>
                <c:pt idx="152">
                  <c:v>25.334672656706687</c:v>
                </c:pt>
                <c:pt idx="153">
                  <c:v>25.278086856329402</c:v>
                </c:pt>
                <c:pt idx="154">
                  <c:v>25.221867309652829</c:v>
                </c:pt>
                <c:pt idx="155">
                  <c:v>25.166009305969432</c:v>
                </c:pt>
                <c:pt idx="156">
                  <c:v>25.110508224873989</c:v>
                </c:pt>
                <c:pt idx="157">
                  <c:v>25.055359533970211</c:v>
                </c:pt>
                <c:pt idx="158">
                  <c:v>25.000558786649634</c:v>
                </c:pt>
                <c:pt idx="159">
                  <c:v>24.946101619940166</c:v>
                </c:pt>
                <c:pt idx="160">
                  <c:v>24.891983752421666</c:v>
                </c:pt>
                <c:pt idx="161">
                  <c:v>24.838200982206043</c:v>
                </c:pt>
                <c:pt idx="162">
                  <c:v>24.784749184979503</c:v>
                </c:pt>
                <c:pt idx="163">
                  <c:v>24.731624312104703</c:v>
                </c:pt>
                <c:pt idx="164">
                  <c:v>24.678822388780539</c:v>
                </c:pt>
                <c:pt idx="165">
                  <c:v>24.626339512257559</c:v>
                </c:pt>
                <c:pt idx="166">
                  <c:v>24.574171850106996</c:v>
                </c:pt>
                <c:pt idx="167">
                  <c:v>24.522315638541407</c:v>
                </c:pt>
                <c:pt idx="168">
                  <c:v>24.470767180785188</c:v>
                </c:pt>
                <c:pt idx="169">
                  <c:v>24.41952284549318</c:v>
                </c:pt>
                <c:pt idx="170">
                  <c:v>24.368579065215584</c:v>
                </c:pt>
                <c:pt idx="171">
                  <c:v>24.317932334907685</c:v>
                </c:pt>
                <c:pt idx="172">
                  <c:v>24.267579210482754</c:v>
                </c:pt>
                <c:pt idx="173">
                  <c:v>24.217516307406669</c:v>
                </c:pt>
                <c:pt idx="174">
                  <c:v>24.16774029933277</c:v>
                </c:pt>
                <c:pt idx="175">
                  <c:v>24.118247916775665</c:v>
                </c:pt>
                <c:pt idx="176">
                  <c:v>24.069035945822531</c:v>
                </c:pt>
                <c:pt idx="177">
                  <c:v>24.020101226880783</c:v>
                </c:pt>
                <c:pt idx="178">
                  <c:v>23.971440653460796</c:v>
                </c:pt>
                <c:pt idx="179">
                  <c:v>23.923051170992537</c:v>
                </c:pt>
                <c:pt idx="180">
                  <c:v>23.874929775674971</c:v>
                </c:pt>
                <c:pt idx="181">
                  <c:v>23.827073513357163</c:v>
                </c:pt>
                <c:pt idx="182">
                  <c:v>23.779479478450071</c:v>
                </c:pt>
                <c:pt idx="183">
                  <c:v>23.732144812867929</c:v>
                </c:pt>
                <c:pt idx="184">
                  <c:v>23.685066704998384</c:v>
                </c:pt>
                <c:pt idx="185">
                  <c:v>23.638242388700334</c:v>
                </c:pt>
                <c:pt idx="186">
                  <c:v>23.591669142328684</c:v>
                </c:pt>
                <c:pt idx="187">
                  <c:v>23.545344287785063</c:v>
                </c:pt>
                <c:pt idx="188">
                  <c:v>23.499265189593778</c:v>
                </c:pt>
                <c:pt idx="189">
                  <c:v>23.453429254002081</c:v>
                </c:pt>
                <c:pt idx="190">
                  <c:v>23.407833928104111</c:v>
                </c:pt>
                <c:pt idx="191">
                  <c:v>23.36247669898767</c:v>
                </c:pt>
                <c:pt idx="192">
                  <c:v>23.317355092903185</c:v>
                </c:pt>
                <c:pt idx="193">
                  <c:v>23.272466674454144</c:v>
                </c:pt>
                <c:pt idx="194">
                  <c:v>23.2278090458083</c:v>
                </c:pt>
                <c:pt idx="195">
                  <c:v>23.183379845929139</c:v>
                </c:pt>
                <c:pt idx="196">
                  <c:v>23.139176749826806</c:v>
                </c:pt>
                <c:pt idx="197">
                  <c:v>23.09519746782804</c:v>
                </c:pt>
                <c:pt idx="198">
                  <c:v>23.051439744864531</c:v>
                </c:pt>
                <c:pt idx="199">
                  <c:v>23.007901359779037</c:v>
                </c:pt>
                <c:pt idx="200">
                  <c:v>22.964580124648883</c:v>
                </c:pt>
                <c:pt idx="201">
                  <c:v>22.921473884126186</c:v>
                </c:pt>
                <c:pt idx="202">
                  <c:v>22.878580514794404</c:v>
                </c:pt>
                <c:pt idx="203">
                  <c:v>22.835897924540689</c:v>
                </c:pt>
                <c:pt idx="204">
                  <c:v>22.793424051943575</c:v>
                </c:pt>
                <c:pt idx="205">
                  <c:v>22.751156865675593</c:v>
                </c:pt>
                <c:pt idx="206">
                  <c:v>22.709094363920308</c:v>
                </c:pt>
                <c:pt idx="207">
                  <c:v>22.667234573803427</c:v>
                </c:pt>
                <c:pt idx="208">
                  <c:v>22.625575550837581</c:v>
                </c:pt>
                <c:pt idx="209">
                  <c:v>22.584115378380275</c:v>
                </c:pt>
                <c:pt idx="210">
                  <c:v>22.542852167104805</c:v>
                </c:pt>
                <c:pt idx="211">
                  <c:v>22.501784054483636</c:v>
                </c:pt>
                <c:pt idx="212">
                  <c:v>22.460909204283908</c:v>
                </c:pt>
                <c:pt idx="213">
                  <c:v>22.420225806074846</c:v>
                </c:pt>
                <c:pt idx="214">
                  <c:v>22.379732074746556</c:v>
                </c:pt>
                <c:pt idx="215">
                  <c:v>22.339426250040042</c:v>
                </c:pt>
                <c:pt idx="216">
                  <c:v>22.299306596088073</c:v>
                </c:pt>
                <c:pt idx="217">
                  <c:v>22.259371400966565</c:v>
                </c:pt>
                <c:pt idx="218">
                  <c:v>22.219618976256299</c:v>
                </c:pt>
                <c:pt idx="219">
                  <c:v>22.180047656614533</c:v>
                </c:pt>
                <c:pt idx="220">
                  <c:v>22.140655799356445</c:v>
                </c:pt>
                <c:pt idx="221">
                  <c:v>22.101441784045889</c:v>
                </c:pt>
                <c:pt idx="222">
                  <c:v>22.062404012095449</c:v>
                </c:pt>
                <c:pt idx="223">
                  <c:v>22.023540906375409</c:v>
                </c:pt>
                <c:pt idx="224">
                  <c:v>21.984850910831412</c:v>
                </c:pt>
                <c:pt idx="225">
                  <c:v>21.946332490110642</c:v>
                </c:pt>
                <c:pt idx="226">
                  <c:v>21.907984129196208</c:v>
                </c:pt>
                <c:pt idx="227">
                  <c:v>21.869804333049586</c:v>
                </c:pt>
                <c:pt idx="228">
                  <c:v>21.831791626260902</c:v>
                </c:pt>
                <c:pt idx="229">
                  <c:v>21.793944552706805</c:v>
                </c:pt>
                <c:pt idx="230">
                  <c:v>21.756261675215775</c:v>
                </c:pt>
                <c:pt idx="231">
                  <c:v>21.718741575240664</c:v>
                </c:pt>
                <c:pt idx="232">
                  <c:v>21.681382852538277</c:v>
                </c:pt>
                <c:pt idx="233">
                  <c:v>21.644184124855805</c:v>
                </c:pt>
                <c:pt idx="234">
                  <c:v>21.607144027623939</c:v>
                </c:pt>
                <c:pt idx="235">
                  <c:v>21.570261213656529</c:v>
                </c:pt>
                <c:pt idx="236">
                  <c:v>21.533534352856584</c:v>
                </c:pt>
                <c:pt idx="237">
                  <c:v>21.49696213192842</c:v>
                </c:pt>
                <c:pt idx="238">
                  <c:v>21.46054325409591</c:v>
                </c:pt>
                <c:pt idx="239">
                  <c:v>21.424276438826539</c:v>
                </c:pt>
                <c:pt idx="240">
                  <c:v>21.388160421561295</c:v>
                </c:pt>
                <c:pt idx="241">
                  <c:v>21.35219395345004</c:v>
                </c:pt>
                <c:pt idx="242">
                  <c:v>21.31637580109242</c:v>
                </c:pt>
                <c:pt idx="243">
                  <c:v>21.280704746284073</c:v>
                </c:pt>
                <c:pt idx="244">
                  <c:v>21.245179585768014</c:v>
                </c:pt>
                <c:pt idx="245">
                  <c:v>21.20979913099108</c:v>
                </c:pt>
                <c:pt idx="246">
                  <c:v>21.17456220786535</c:v>
                </c:pt>
                <c:pt idx="247">
                  <c:v>21.139467656534336</c:v>
                </c:pt>
                <c:pt idx="248">
                  <c:v>21.104514331143939</c:v>
                </c:pt>
                <c:pt idx="249">
                  <c:v>21.069701099617909</c:v>
                </c:pt>
                <c:pt idx="250">
                  <c:v>21.035026843437898</c:v>
                </c:pt>
                <c:pt idx="251">
                  <c:v>21.00049045742778</c:v>
                </c:pt>
                <c:pt idx="252">
                  <c:v>20.966090849542304</c:v>
                </c:pt>
                <c:pt idx="253">
                  <c:v>20.931826940659903</c:v>
                </c:pt>
                <c:pt idx="254">
                  <c:v>20.897697664379557</c:v>
                </c:pt>
                <c:pt idx="255">
                  <c:v>20.863701966821672</c:v>
                </c:pt>
                <c:pt idx="256">
                  <c:v>20.829838806432768</c:v>
                </c:pt>
                <c:pt idx="257">
                  <c:v>20.796107153794054</c:v>
                </c:pt>
                <c:pt idx="258">
                  <c:v>20.762505991433628</c:v>
                </c:pt>
                <c:pt idx="259">
                  <c:v>20.729034313642302</c:v>
                </c:pt>
                <c:pt idx="260">
                  <c:v>20.695691126293042</c:v>
                </c:pt>
                <c:pt idx="261">
                  <c:v>20.662475446663755</c:v>
                </c:pt>
                <c:pt idx="262">
                  <c:v>20.629386303263502</c:v>
                </c:pt>
                <c:pt idx="263">
                  <c:v>20.596422735662046</c:v>
                </c:pt>
                <c:pt idx="264">
                  <c:v>20.563583794322504</c:v>
                </c:pt>
                <c:pt idx="265">
                  <c:v>20.530868540437325</c:v>
                </c:pt>
                <c:pt idx="266">
                  <c:v>20.498276045767156</c:v>
                </c:pt>
                <c:pt idx="267">
                  <c:v>20.465805392482885</c:v>
                </c:pt>
                <c:pt idx="268">
                  <c:v>20.433455673010499</c:v>
                </c:pt>
                <c:pt idx="269">
                  <c:v>20.401225989878917</c:v>
                </c:pt>
                <c:pt idx="270">
                  <c:v>20.369115455570544</c:v>
                </c:pt>
                <c:pt idx="271">
                  <c:v>20.33712319237469</c:v>
                </c:pt>
                <c:pt idx="272">
                  <c:v>20.305248332243536</c:v>
                </c:pt>
                <c:pt idx="273">
                  <c:v>20.273490016650904</c:v>
                </c:pt>
                <c:pt idx="274">
                  <c:v>20.241847396453409</c:v>
                </c:pt>
                <c:pt idx="275">
                  <c:v>20.210319631754309</c:v>
                </c:pt>
                <c:pt idx="276">
                  <c:v>20.178905891769688</c:v>
                </c:pt>
                <c:pt idx="277">
                  <c:v>20.147605354697134</c:v>
                </c:pt>
                <c:pt idx="278">
                  <c:v>20.116417207586707</c:v>
                </c:pt>
                <c:pt idx="279">
                  <c:v>20.085340646214277</c:v>
                </c:pt>
                <c:pt idx="280">
                  <c:v>20.054374874957063</c:v>
                </c:pt>
                <c:pt idx="281">
                  <c:v>20.023519106671444</c:v>
                </c:pt>
                <c:pt idx="282">
                  <c:v>19.99277256257286</c:v>
                </c:pt>
                <c:pt idx="283">
                  <c:v>19.96213447211791</c:v>
                </c:pt>
                <c:pt idx="284">
                  <c:v>19.931604072888462</c:v>
                </c:pt>
                <c:pt idx="285">
                  <c:v>19.901180610477802</c:v>
                </c:pt>
                <c:pt idx="286">
                  <c:v>19.870863338378818</c:v>
                </c:pt>
                <c:pt idx="287">
                  <c:v>19.840651517874043</c:v>
                </c:pt>
                <c:pt idx="288">
                  <c:v>19.810544417927701</c:v>
                </c:pt>
                <c:pt idx="289">
                  <c:v>19.780541315079539</c:v>
                </c:pt>
                <c:pt idx="290">
                  <c:v>19.750641493340517</c:v>
                </c:pt>
                <c:pt idx="291">
                  <c:v>19.720844244090294</c:v>
                </c:pt>
                <c:pt idx="292">
                  <c:v>19.691148865976473</c:v>
                </c:pt>
                <c:pt idx="293">
                  <c:v>19.661554664815519</c:v>
                </c:pt>
                <c:pt idx="294">
                  <c:v>19.632060953495404</c:v>
                </c:pt>
                <c:pt idx="295">
                  <c:v>19.602667051879891</c:v>
                </c:pt>
                <c:pt idx="296">
                  <c:v>19.573372286714417</c:v>
                </c:pt>
                <c:pt idx="297">
                  <c:v>19.544175991533557</c:v>
                </c:pt>
                <c:pt idx="298">
                  <c:v>19.515077506570066</c:v>
                </c:pt>
                <c:pt idx="299">
                  <c:v>19.486076178665414</c:v>
                </c:pt>
                <c:pt idx="300">
                  <c:v>19.457171361181793</c:v>
                </c:pt>
                <c:pt idx="301">
                  <c:v>19.42836241391565</c:v>
                </c:pt>
                <c:pt idx="302">
                  <c:v>19.399648703012559</c:v>
                </c:pt>
                <c:pt idx="303">
                  <c:v>19.371029600883588</c:v>
                </c:pt>
                <c:pt idx="304">
                  <c:v>19.342504486122948</c:v>
                </c:pt>
                <c:pt idx="305">
                  <c:v>19.314072743427062</c:v>
                </c:pt>
                <c:pt idx="306">
                  <c:v>19.285733763514934</c:v>
                </c:pt>
                <c:pt idx="307">
                  <c:v>19.257486943049777</c:v>
                </c:pt>
                <c:pt idx="308">
                  <c:v>19.22933168456197</c:v>
                </c:pt>
                <c:pt idx="309">
                  <c:v>19.201267396373204</c:v>
                </c:pt>
                <c:pt idx="310">
                  <c:v>19.173293492521914</c:v>
                </c:pt>
                <c:pt idx="311">
                  <c:v>19.145409392689807</c:v>
                </c:pt>
                <c:pt idx="312">
                  <c:v>19.117614522129692</c:v>
                </c:pt>
                <c:pt idx="313">
                  <c:v>19.089908311594364</c:v>
                </c:pt>
                <c:pt idx="314">
                  <c:v>19.062290197266648</c:v>
                </c:pt>
                <c:pt idx="315">
                  <c:v>19.034759620690586</c:v>
                </c:pt>
                <c:pt idx="316">
                  <c:v>19.007316028703627</c:v>
                </c:pt>
                <c:pt idx="317">
                  <c:v>18.979958873370009</c:v>
                </c:pt>
                <c:pt idx="318">
                  <c:v>18.952687611915039</c:v>
                </c:pt>
                <c:pt idx="319">
                  <c:v>18.92550170666054</c:v>
                </c:pt>
                <c:pt idx="320">
                  <c:v>18.898400624961219</c:v>
                </c:pt>
                <c:pt idx="321">
                  <c:v>18.871383839142041</c:v>
                </c:pt>
                <c:pt idx="322">
                  <c:v>18.844450826436606</c:v>
                </c:pt>
                <c:pt idx="323">
                  <c:v>18.817601068926422</c:v>
                </c:pt>
                <c:pt idx="324">
                  <c:v>18.790834053481177</c:v>
                </c:pt>
                <c:pt idx="325">
                  <c:v>18.764149271699878</c:v>
                </c:pt>
                <c:pt idx="326">
                  <c:v>18.737546219852938</c:v>
                </c:pt>
                <c:pt idx="327">
                  <c:v>18.711024398825082</c:v>
                </c:pt>
                <c:pt idx="328">
                  <c:v>18.684583314059175</c:v>
                </c:pt>
                <c:pt idx="329">
                  <c:v>18.658222475500914</c:v>
                </c:pt>
                <c:pt idx="330">
                  <c:v>18.631941397544288</c:v>
                </c:pt>
                <c:pt idx="331">
                  <c:v>18.605739598977934</c:v>
                </c:pt>
                <c:pt idx="332">
                  <c:v>18.579616602932262</c:v>
                </c:pt>
                <c:pt idx="333">
                  <c:v>18.553571936827375</c:v>
                </c:pt>
                <c:pt idx="334">
                  <c:v>18.527605132321753</c:v>
                </c:pt>
                <c:pt idx="335">
                  <c:v>18.501715725261782</c:v>
                </c:pt>
                <c:pt idx="336">
                  <c:v>18.475903255631891</c:v>
                </c:pt>
                <c:pt idx="337">
                  <c:v>18.45016726750557</c:v>
                </c:pt>
                <c:pt idx="338">
                  <c:v>18.424507308997022</c:v>
                </c:pt>
                <c:pt idx="339">
                  <c:v>18.398922932213559</c:v>
                </c:pt>
                <c:pt idx="340">
                  <c:v>18.373413693208704</c:v>
                </c:pt>
                <c:pt idx="341">
                  <c:v>18.347979151935959</c:v>
                </c:pt>
                <c:pt idx="342">
                  <c:v>18.32261887220325</c:v>
                </c:pt>
                <c:pt idx="343">
                  <c:v>18.297332421628056</c:v>
                </c:pt>
                <c:pt idx="344">
                  <c:v>18.272119371593178</c:v>
                </c:pt>
                <c:pt idx="345">
                  <c:v>18.246979297203126</c:v>
                </c:pt>
                <c:pt idx="346">
                  <c:v>18.221911777241189</c:v>
                </c:pt>
                <c:pt idx="347">
                  <c:v>18.196916394127044</c:v>
                </c:pt>
                <c:pt idx="348">
                  <c:v>18.171992733875065</c:v>
                </c:pt>
                <c:pt idx="349">
                  <c:v>18.147140386053152</c:v>
                </c:pt>
                <c:pt idx="350">
                  <c:v>18.122358943742185</c:v>
                </c:pt>
                <c:pt idx="351">
                  <c:v>18.09764800349604</c:v>
                </c:pt>
                <c:pt idx="352">
                  <c:v>18.073007165302215</c:v>
                </c:pt>
                <c:pt idx="353">
                  <c:v>18.048436032542909</c:v>
                </c:pt>
                <c:pt idx="354">
                  <c:v>18.023934211956778</c:v>
                </c:pt>
                <c:pt idx="355">
                  <c:v>17.999501313601158</c:v>
                </c:pt>
                <c:pt idx="356">
                  <c:v>17.975136950814793</c:v>
                </c:pt>
                <c:pt idx="357">
                  <c:v>17.950840740181178</c:v>
                </c:pt>
                <c:pt idx="358">
                  <c:v>17.926612301492284</c:v>
                </c:pt>
                <c:pt idx="359">
                  <c:v>17.902451257712919</c:v>
                </c:pt>
                <c:pt idx="360">
                  <c:v>17.878357234945504</c:v>
                </c:pt>
                <c:pt idx="361">
                  <c:v>17.854329862395346</c:v>
                </c:pt>
                <c:pt idx="362">
                  <c:v>17.830368772336413</c:v>
                </c:pt>
                <c:pt idx="363">
                  <c:v>17.806473600077538</c:v>
                </c:pt>
                <c:pt idx="364">
                  <c:v>17.782643983929162</c:v>
                </c:pt>
                <c:pt idx="365">
                  <c:v>17.758879565170446</c:v>
                </c:pt>
                <c:pt idx="366">
                  <c:v>17.735179988016874</c:v>
                </c:pt>
                <c:pt idx="367">
                  <c:v>17.711544899588311</c:v>
                </c:pt>
                <c:pt idx="368">
                  <c:v>17.687973949877453</c:v>
                </c:pt>
                <c:pt idx="369">
                  <c:v>17.664466791718766</c:v>
                </c:pt>
                <c:pt idx="370">
                  <c:v>17.641023080757748</c:v>
                </c:pt>
                <c:pt idx="371">
                  <c:v>17.617642475420709</c:v>
                </c:pt>
                <c:pt idx="372">
                  <c:v>17.594324636884913</c:v>
                </c:pt>
                <c:pt idx="373">
                  <c:v>17.571069229049058</c:v>
                </c:pt>
                <c:pt idx="374">
                  <c:v>17.547875918504289</c:v>
                </c:pt>
                <c:pt idx="375">
                  <c:v>17.524744374505445</c:v>
                </c:pt>
                <c:pt idx="376">
                  <c:v>17.5016742689428</c:v>
                </c:pt>
                <c:pt idx="377">
                  <c:v>17.47866527631416</c:v>
                </c:pt>
                <c:pt idx="378">
                  <c:v>17.455717073697215</c:v>
                </c:pt>
                <c:pt idx="379">
                  <c:v>17.432829340722463</c:v>
                </c:pt>
                <c:pt idx="380">
                  <c:v>17.410001759546276</c:v>
                </c:pt>
                <c:pt idx="381">
                  <c:v>17.387234014824486</c:v>
                </c:pt>
                <c:pt idx="382">
                  <c:v>17.364525793686205</c:v>
                </c:pt>
                <c:pt idx="383">
                  <c:v>17.341876785708045</c:v>
                </c:pt>
                <c:pt idx="384">
                  <c:v>17.319286682888645</c:v>
                </c:pt>
                <c:pt idx="385">
                  <c:v>17.29675517962356</c:v>
                </c:pt>
                <c:pt idx="386">
                  <c:v>17.274281972680434</c:v>
                </c:pt>
                <c:pt idx="387">
                  <c:v>17.251866761174519</c:v>
                </c:pt>
                <c:pt idx="388">
                  <c:v>17.229509246544509</c:v>
                </c:pt>
                <c:pt idx="389">
                  <c:v>17.207209132528675</c:v>
                </c:pt>
                <c:pt idx="390">
                  <c:v>17.184966125141322</c:v>
                </c:pt>
                <c:pt idx="391">
                  <c:v>17.162779932649514</c:v>
                </c:pt>
                <c:pt idx="392">
                  <c:v>17.140650265550128</c:v>
                </c:pt>
                <c:pt idx="393">
                  <c:v>17.118576836547177</c:v>
                </c:pt>
                <c:pt idx="394">
                  <c:v>17.096559360529454</c:v>
                </c:pt>
                <c:pt idx="395">
                  <c:v>17.074597554548419</c:v>
                </c:pt>
                <c:pt idx="396">
                  <c:v>17.052691137796359</c:v>
                </c:pt>
                <c:pt idx="397">
                  <c:v>17.030839831584906</c:v>
                </c:pt>
                <c:pt idx="398">
                  <c:v>17.009043359323698</c:v>
                </c:pt>
                <c:pt idx="399">
                  <c:v>16.987301446499416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C356-4D3B-B0BD-7AF4DFE3E035}"/>
            </c:ext>
          </c:extLst>
        </c:ser>
        <c:ser>
          <c:idx val="8"/>
          <c:order val="8"/>
          <c:marker>
            <c:symbol val="none"/>
          </c:marker>
          <c:dPt>
            <c:idx val="1"/>
            <c:marker>
              <c:symbol val="circle"/>
              <c:size val="7"/>
              <c:spPr>
                <a:solidFill>
                  <a:srgbClr val="00B0F0"/>
                </a:solidFill>
              </c:spPr>
            </c:marker>
            <c:bubble3D val="0"/>
            <c:spPr>
              <a:ln>
                <a:solidFill>
                  <a:srgbClr val="00B0F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C-C356-4D3B-B0BD-7AF4DFE3E035}"/>
              </c:ext>
            </c:extLst>
          </c:dPt>
          <c:xVal>
            <c:numRef>
              <c:f>Berechnung_Abstand_Silent_Mode!$G$20:$G$21</c:f>
              <c:numCache>
                <c:formatCode>General</c:formatCode>
                <c:ptCount val="2"/>
                <c:pt idx="0">
                  <c:v>1.6</c:v>
                </c:pt>
                <c:pt idx="1">
                  <c:v>1.6</c:v>
                </c:pt>
              </c:numCache>
            </c:numRef>
          </c:xVal>
          <c:yVal>
            <c:numRef>
              <c:f>Berechnung_Abstand_Silent_Mode!$G$17:$G$18</c:f>
              <c:numCache>
                <c:formatCode>0</c:formatCode>
                <c:ptCount val="2"/>
                <c:pt idx="0">
                  <c:v>0</c:v>
                </c:pt>
                <c:pt idx="1">
                  <c:v>45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C356-4D3B-B0BD-7AF4DFE3E035}"/>
            </c:ext>
          </c:extLst>
        </c:ser>
        <c:ser>
          <c:idx val="9"/>
          <c:order val="9"/>
          <c:spPr>
            <a:ln>
              <a:solidFill>
                <a:srgbClr val="9BBB59">
                  <a:lumMod val="75000"/>
                </a:srgbClr>
              </a:solidFill>
            </a:ln>
          </c:spPr>
          <c:marker>
            <c:symbol val="none"/>
          </c:marker>
          <c:dPt>
            <c:idx val="1"/>
            <c:marker>
              <c:symbol val="circle"/>
              <c:size val="7"/>
              <c:spPr>
                <a:solidFill>
                  <a:srgbClr val="77933C"/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E-C356-4D3B-B0BD-7AF4DFE3E035}"/>
              </c:ext>
            </c:extLst>
          </c:dPt>
          <c:xVal>
            <c:numRef>
              <c:f>Berechnung_Abstand_Silent_Mode!$H$20:$H$21</c:f>
              <c:numCache>
                <c:formatCode>General</c:formatCode>
                <c:ptCount val="2"/>
                <c:pt idx="0">
                  <c:v>2.8</c:v>
                </c:pt>
                <c:pt idx="1">
                  <c:v>2.8</c:v>
                </c:pt>
              </c:numCache>
            </c:numRef>
          </c:xVal>
          <c:yVal>
            <c:numRef>
              <c:f>Berechnung_Abstand_Silent_Mode!$H$17:$H$18</c:f>
              <c:numCache>
                <c:formatCode>0</c:formatCode>
                <c:ptCount val="2"/>
                <c:pt idx="0">
                  <c:v>0</c:v>
                </c:pt>
                <c:pt idx="1">
                  <c:v>40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C356-4D3B-B0BD-7AF4DFE3E035}"/>
            </c:ext>
          </c:extLst>
        </c:ser>
        <c:ser>
          <c:idx val="10"/>
          <c:order val="10"/>
          <c:marker>
            <c:symbol val="none"/>
          </c:marker>
          <c:dPt>
            <c:idx val="1"/>
            <c:marker>
              <c:symbol val="circle"/>
              <c:size val="7"/>
              <c:spPr>
                <a:solidFill>
                  <a:srgbClr val="953735"/>
                </a:solidFill>
                <a:ln>
                  <a:noFill/>
                </a:ln>
              </c:spPr>
            </c:marker>
            <c:bubble3D val="0"/>
            <c:spPr>
              <a:ln>
                <a:solidFill>
                  <a:srgbClr val="953735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C356-4D3B-B0BD-7AF4DFE3E035}"/>
              </c:ext>
            </c:extLst>
          </c:dPt>
          <c:xVal>
            <c:numRef>
              <c:f>Berechnung_Abstand_Silent_Mode!$I$20:$I$21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xVal>
          <c:yVal>
            <c:numRef>
              <c:f>Berechnung_Abstand_Silent_Mode!$I$17:$I$18</c:f>
              <c:numCache>
                <c:formatCode>General</c:formatCode>
                <c:ptCount val="2"/>
                <c:pt idx="0">
                  <c:v>0</c:v>
                </c:pt>
                <c:pt idx="1">
                  <c:v>35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C356-4D3B-B0BD-7AF4DFE3E035}"/>
            </c:ext>
          </c:extLst>
        </c:ser>
        <c:ser>
          <c:idx val="11"/>
          <c:order val="11"/>
          <c:tx>
            <c:v>Geplante Distanz der WP zur Grundstücksgrenze</c:v>
          </c:tx>
          <c:spPr>
            <a:ln w="38100">
              <a:solidFill>
                <a:srgbClr val="7030A0"/>
              </a:solidFill>
              <a:prstDash val="solid"/>
            </a:ln>
          </c:spPr>
          <c:marker>
            <c:symbol val="none"/>
          </c:marker>
          <c:dLbls>
            <c:dLbl>
              <c:idx val="1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>
                        <a:solidFill>
                          <a:schemeClr val="bg1"/>
                        </a:solidFill>
                      </a:rPr>
                      <a:t>Geplante Distanz der WP zur Grundstücksgrenze</a:t>
                    </a:r>
                  </a:p>
                </c:rich>
              </c:tx>
              <c:spPr>
                <a:solidFill>
                  <a:srgbClr val="7030A0"/>
                </a:solidFill>
              </c:sp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3-C356-4D3B-B0BD-7AF4DFE3E03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Berechnung_Abstand_Heizen!$J$21:$J$22</c:f>
              <c:numCache>
                <c:formatCode>General</c:formatCode>
                <c:ptCount val="2"/>
                <c:pt idx="0">
                  <c:v>12</c:v>
                </c:pt>
                <c:pt idx="1">
                  <c:v>12</c:v>
                </c:pt>
              </c:numCache>
            </c:numRef>
          </c:xVal>
          <c:yVal>
            <c:numRef>
              <c:f>Berechnung_Abstand_Heizen!$J$18:$J$19</c:f>
              <c:numCache>
                <c:formatCode>0</c:formatCode>
                <c:ptCount val="2"/>
                <c:pt idx="0" formatCode="General">
                  <c:v>0</c:v>
                </c:pt>
                <c:pt idx="1">
                  <c:v>81.028501273058666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C356-4D3B-B0BD-7AF4DFE3E035}"/>
            </c:ext>
          </c:extLst>
        </c:ser>
        <c:ser>
          <c:idx val="12"/>
          <c:order val="12"/>
          <c:tx>
            <c:v>Beurteilungspegel Lr Kühlen</c:v>
          </c:tx>
          <c:spPr>
            <a:ln w="38100">
              <a:solidFill>
                <a:schemeClr val="accent6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Berechnung_Abstand_Kühlen!$B$9:$B$408</c:f>
              <c:numCache>
                <c:formatCode>General</c:formatCode>
                <c:ptCount val="400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  <c:pt idx="10">
                  <c:v>1.1000000000000001</c:v>
                </c:pt>
                <c:pt idx="11">
                  <c:v>1.2</c:v>
                </c:pt>
                <c:pt idx="12">
                  <c:v>1.3</c:v>
                </c:pt>
                <c:pt idx="13">
                  <c:v>1.4</c:v>
                </c:pt>
                <c:pt idx="14">
                  <c:v>1.5</c:v>
                </c:pt>
                <c:pt idx="15">
                  <c:v>1.6</c:v>
                </c:pt>
                <c:pt idx="16">
                  <c:v>1.7</c:v>
                </c:pt>
                <c:pt idx="17">
                  <c:v>1.8</c:v>
                </c:pt>
                <c:pt idx="18">
                  <c:v>1.9</c:v>
                </c:pt>
                <c:pt idx="19">
                  <c:v>2</c:v>
                </c:pt>
                <c:pt idx="20">
                  <c:v>2.1</c:v>
                </c:pt>
                <c:pt idx="21">
                  <c:v>2.2000000000000002</c:v>
                </c:pt>
                <c:pt idx="22">
                  <c:v>2.2999999999999998</c:v>
                </c:pt>
                <c:pt idx="23">
                  <c:v>2.4</c:v>
                </c:pt>
                <c:pt idx="24">
                  <c:v>2.5</c:v>
                </c:pt>
                <c:pt idx="25">
                  <c:v>2.6</c:v>
                </c:pt>
                <c:pt idx="26">
                  <c:v>2.7</c:v>
                </c:pt>
                <c:pt idx="27">
                  <c:v>2.8</c:v>
                </c:pt>
                <c:pt idx="28">
                  <c:v>2.9</c:v>
                </c:pt>
                <c:pt idx="29">
                  <c:v>3</c:v>
                </c:pt>
                <c:pt idx="30">
                  <c:v>3.1</c:v>
                </c:pt>
                <c:pt idx="31">
                  <c:v>3.2</c:v>
                </c:pt>
                <c:pt idx="32">
                  <c:v>3.3</c:v>
                </c:pt>
                <c:pt idx="33">
                  <c:v>3.4</c:v>
                </c:pt>
                <c:pt idx="34">
                  <c:v>3.5</c:v>
                </c:pt>
                <c:pt idx="35">
                  <c:v>3.6</c:v>
                </c:pt>
                <c:pt idx="36">
                  <c:v>3.7</c:v>
                </c:pt>
                <c:pt idx="37">
                  <c:v>3.8</c:v>
                </c:pt>
                <c:pt idx="38">
                  <c:v>3.9</c:v>
                </c:pt>
                <c:pt idx="39">
                  <c:v>4</c:v>
                </c:pt>
                <c:pt idx="40">
                  <c:v>4.0999999999999996</c:v>
                </c:pt>
                <c:pt idx="41">
                  <c:v>4.2</c:v>
                </c:pt>
                <c:pt idx="42">
                  <c:v>4.3</c:v>
                </c:pt>
                <c:pt idx="43">
                  <c:v>4.4000000000000004</c:v>
                </c:pt>
                <c:pt idx="44">
                  <c:v>4.5</c:v>
                </c:pt>
                <c:pt idx="45">
                  <c:v>4.5999999999999996</c:v>
                </c:pt>
                <c:pt idx="46">
                  <c:v>4.7</c:v>
                </c:pt>
                <c:pt idx="47">
                  <c:v>4.8</c:v>
                </c:pt>
                <c:pt idx="48">
                  <c:v>4.9000000000000004</c:v>
                </c:pt>
                <c:pt idx="49">
                  <c:v>5</c:v>
                </c:pt>
                <c:pt idx="50">
                  <c:v>5.0999999999999996</c:v>
                </c:pt>
                <c:pt idx="51">
                  <c:v>5.2</c:v>
                </c:pt>
                <c:pt idx="52">
                  <c:v>5.3</c:v>
                </c:pt>
                <c:pt idx="53">
                  <c:v>5.4</c:v>
                </c:pt>
                <c:pt idx="54">
                  <c:v>5.5</c:v>
                </c:pt>
                <c:pt idx="55">
                  <c:v>5.6</c:v>
                </c:pt>
                <c:pt idx="56">
                  <c:v>5.7</c:v>
                </c:pt>
                <c:pt idx="57">
                  <c:v>5.8</c:v>
                </c:pt>
                <c:pt idx="58">
                  <c:v>5.9</c:v>
                </c:pt>
                <c:pt idx="59">
                  <c:v>6</c:v>
                </c:pt>
                <c:pt idx="60">
                  <c:v>6.1</c:v>
                </c:pt>
                <c:pt idx="61">
                  <c:v>6.2</c:v>
                </c:pt>
                <c:pt idx="62">
                  <c:v>6.3</c:v>
                </c:pt>
                <c:pt idx="63">
                  <c:v>6.4</c:v>
                </c:pt>
                <c:pt idx="64">
                  <c:v>6.5</c:v>
                </c:pt>
                <c:pt idx="65">
                  <c:v>6.6</c:v>
                </c:pt>
                <c:pt idx="66">
                  <c:v>6.7</c:v>
                </c:pt>
                <c:pt idx="67">
                  <c:v>6.8</c:v>
                </c:pt>
                <c:pt idx="68">
                  <c:v>6.9</c:v>
                </c:pt>
                <c:pt idx="69">
                  <c:v>7</c:v>
                </c:pt>
                <c:pt idx="70">
                  <c:v>7.1</c:v>
                </c:pt>
                <c:pt idx="71">
                  <c:v>7.2</c:v>
                </c:pt>
                <c:pt idx="72">
                  <c:v>7.3</c:v>
                </c:pt>
                <c:pt idx="73">
                  <c:v>7.4</c:v>
                </c:pt>
                <c:pt idx="74">
                  <c:v>7.5</c:v>
                </c:pt>
                <c:pt idx="75">
                  <c:v>7.6</c:v>
                </c:pt>
                <c:pt idx="76">
                  <c:v>7.7</c:v>
                </c:pt>
                <c:pt idx="77">
                  <c:v>7.8</c:v>
                </c:pt>
                <c:pt idx="78">
                  <c:v>7.9</c:v>
                </c:pt>
                <c:pt idx="79">
                  <c:v>8</c:v>
                </c:pt>
                <c:pt idx="80">
                  <c:v>8.1</c:v>
                </c:pt>
                <c:pt idx="81">
                  <c:v>8.1999999999999993</c:v>
                </c:pt>
                <c:pt idx="82">
                  <c:v>8.3000000000000007</c:v>
                </c:pt>
                <c:pt idx="83">
                  <c:v>8.4</c:v>
                </c:pt>
                <c:pt idx="84">
                  <c:v>8.5</c:v>
                </c:pt>
                <c:pt idx="85">
                  <c:v>8.6</c:v>
                </c:pt>
                <c:pt idx="86">
                  <c:v>8.6999999999999993</c:v>
                </c:pt>
                <c:pt idx="87">
                  <c:v>8.8000000000000007</c:v>
                </c:pt>
                <c:pt idx="88">
                  <c:v>8.9</c:v>
                </c:pt>
                <c:pt idx="89">
                  <c:v>9</c:v>
                </c:pt>
                <c:pt idx="90">
                  <c:v>9.1</c:v>
                </c:pt>
                <c:pt idx="91">
                  <c:v>9.1999999999999993</c:v>
                </c:pt>
                <c:pt idx="92">
                  <c:v>9.3000000000000007</c:v>
                </c:pt>
                <c:pt idx="93">
                  <c:v>9.4</c:v>
                </c:pt>
                <c:pt idx="94">
                  <c:v>9.5</c:v>
                </c:pt>
                <c:pt idx="95">
                  <c:v>9.6</c:v>
                </c:pt>
                <c:pt idx="96">
                  <c:v>9.6999999999999993</c:v>
                </c:pt>
                <c:pt idx="97">
                  <c:v>9.8000000000000007</c:v>
                </c:pt>
                <c:pt idx="98">
                  <c:v>9.9</c:v>
                </c:pt>
                <c:pt idx="99">
                  <c:v>10</c:v>
                </c:pt>
                <c:pt idx="100">
                  <c:v>10.1</c:v>
                </c:pt>
                <c:pt idx="101">
                  <c:v>10.199999999999999</c:v>
                </c:pt>
                <c:pt idx="102">
                  <c:v>10.3</c:v>
                </c:pt>
                <c:pt idx="103">
                  <c:v>10.4</c:v>
                </c:pt>
                <c:pt idx="104">
                  <c:v>10.5</c:v>
                </c:pt>
                <c:pt idx="105">
                  <c:v>10.6</c:v>
                </c:pt>
                <c:pt idx="106">
                  <c:v>10.7</c:v>
                </c:pt>
                <c:pt idx="107">
                  <c:v>10.8</c:v>
                </c:pt>
                <c:pt idx="108">
                  <c:v>10.9</c:v>
                </c:pt>
                <c:pt idx="109">
                  <c:v>11</c:v>
                </c:pt>
                <c:pt idx="110">
                  <c:v>11.1</c:v>
                </c:pt>
                <c:pt idx="111">
                  <c:v>11.2</c:v>
                </c:pt>
                <c:pt idx="112">
                  <c:v>11.3</c:v>
                </c:pt>
                <c:pt idx="113">
                  <c:v>11.4</c:v>
                </c:pt>
                <c:pt idx="114">
                  <c:v>11.5</c:v>
                </c:pt>
                <c:pt idx="115">
                  <c:v>11.6</c:v>
                </c:pt>
                <c:pt idx="116">
                  <c:v>11.7</c:v>
                </c:pt>
                <c:pt idx="117">
                  <c:v>11.8</c:v>
                </c:pt>
                <c:pt idx="118">
                  <c:v>11.9</c:v>
                </c:pt>
                <c:pt idx="119">
                  <c:v>12</c:v>
                </c:pt>
                <c:pt idx="120">
                  <c:v>12.1</c:v>
                </c:pt>
                <c:pt idx="121">
                  <c:v>12.2</c:v>
                </c:pt>
                <c:pt idx="122">
                  <c:v>12.3</c:v>
                </c:pt>
                <c:pt idx="123">
                  <c:v>12.4</c:v>
                </c:pt>
                <c:pt idx="124">
                  <c:v>12.5</c:v>
                </c:pt>
                <c:pt idx="125">
                  <c:v>12.6</c:v>
                </c:pt>
                <c:pt idx="126">
                  <c:v>12.7</c:v>
                </c:pt>
                <c:pt idx="127">
                  <c:v>12.8</c:v>
                </c:pt>
                <c:pt idx="128">
                  <c:v>12.9</c:v>
                </c:pt>
                <c:pt idx="129">
                  <c:v>13</c:v>
                </c:pt>
                <c:pt idx="130">
                  <c:v>13.1</c:v>
                </c:pt>
                <c:pt idx="131">
                  <c:v>13.2</c:v>
                </c:pt>
                <c:pt idx="132">
                  <c:v>13.3</c:v>
                </c:pt>
                <c:pt idx="133">
                  <c:v>13.4</c:v>
                </c:pt>
                <c:pt idx="134">
                  <c:v>13.5</c:v>
                </c:pt>
                <c:pt idx="135">
                  <c:v>13.6</c:v>
                </c:pt>
                <c:pt idx="136">
                  <c:v>13.7</c:v>
                </c:pt>
                <c:pt idx="137">
                  <c:v>13.8</c:v>
                </c:pt>
                <c:pt idx="138">
                  <c:v>13.9</c:v>
                </c:pt>
                <c:pt idx="139">
                  <c:v>14</c:v>
                </c:pt>
                <c:pt idx="140">
                  <c:v>14.1</c:v>
                </c:pt>
                <c:pt idx="141">
                  <c:v>14.2</c:v>
                </c:pt>
                <c:pt idx="142">
                  <c:v>14.3</c:v>
                </c:pt>
                <c:pt idx="143">
                  <c:v>14.4</c:v>
                </c:pt>
                <c:pt idx="144">
                  <c:v>14.5</c:v>
                </c:pt>
                <c:pt idx="145">
                  <c:v>14.6</c:v>
                </c:pt>
                <c:pt idx="146">
                  <c:v>14.7</c:v>
                </c:pt>
                <c:pt idx="147">
                  <c:v>14.8</c:v>
                </c:pt>
                <c:pt idx="148">
                  <c:v>14.9</c:v>
                </c:pt>
                <c:pt idx="149">
                  <c:v>15</c:v>
                </c:pt>
                <c:pt idx="150">
                  <c:v>15.1</c:v>
                </c:pt>
                <c:pt idx="151">
                  <c:v>15.2</c:v>
                </c:pt>
                <c:pt idx="152">
                  <c:v>15.3</c:v>
                </c:pt>
                <c:pt idx="153">
                  <c:v>15.4</c:v>
                </c:pt>
                <c:pt idx="154">
                  <c:v>15.5</c:v>
                </c:pt>
                <c:pt idx="155">
                  <c:v>15.6</c:v>
                </c:pt>
                <c:pt idx="156">
                  <c:v>15.7</c:v>
                </c:pt>
                <c:pt idx="157">
                  <c:v>15.8</c:v>
                </c:pt>
                <c:pt idx="158">
                  <c:v>15.9</c:v>
                </c:pt>
                <c:pt idx="159">
                  <c:v>16</c:v>
                </c:pt>
                <c:pt idx="160">
                  <c:v>16.100000000000001</c:v>
                </c:pt>
                <c:pt idx="161">
                  <c:v>16.2</c:v>
                </c:pt>
                <c:pt idx="162">
                  <c:v>16.3</c:v>
                </c:pt>
                <c:pt idx="163">
                  <c:v>16.399999999999999</c:v>
                </c:pt>
                <c:pt idx="164">
                  <c:v>16.5</c:v>
                </c:pt>
                <c:pt idx="165">
                  <c:v>16.600000000000001</c:v>
                </c:pt>
                <c:pt idx="166">
                  <c:v>16.7</c:v>
                </c:pt>
                <c:pt idx="167">
                  <c:v>16.8</c:v>
                </c:pt>
                <c:pt idx="168">
                  <c:v>16.899999999999999</c:v>
                </c:pt>
                <c:pt idx="169">
                  <c:v>17</c:v>
                </c:pt>
                <c:pt idx="170">
                  <c:v>17.100000000000001</c:v>
                </c:pt>
                <c:pt idx="171">
                  <c:v>17.2</c:v>
                </c:pt>
                <c:pt idx="172">
                  <c:v>17.3</c:v>
                </c:pt>
                <c:pt idx="173">
                  <c:v>17.399999999999999</c:v>
                </c:pt>
                <c:pt idx="174">
                  <c:v>17.5</c:v>
                </c:pt>
                <c:pt idx="175">
                  <c:v>17.600000000000001</c:v>
                </c:pt>
                <c:pt idx="176">
                  <c:v>17.7</c:v>
                </c:pt>
                <c:pt idx="177">
                  <c:v>17.8</c:v>
                </c:pt>
                <c:pt idx="178">
                  <c:v>17.899999999999999</c:v>
                </c:pt>
                <c:pt idx="179">
                  <c:v>18</c:v>
                </c:pt>
                <c:pt idx="180">
                  <c:v>18.100000000000001</c:v>
                </c:pt>
                <c:pt idx="181">
                  <c:v>18.2</c:v>
                </c:pt>
                <c:pt idx="182">
                  <c:v>18.3</c:v>
                </c:pt>
                <c:pt idx="183">
                  <c:v>18.399999999999999</c:v>
                </c:pt>
                <c:pt idx="184">
                  <c:v>18.5</c:v>
                </c:pt>
                <c:pt idx="185">
                  <c:v>18.600000000000001</c:v>
                </c:pt>
                <c:pt idx="186">
                  <c:v>18.7</c:v>
                </c:pt>
                <c:pt idx="187">
                  <c:v>18.8</c:v>
                </c:pt>
                <c:pt idx="188">
                  <c:v>18.899999999999999</c:v>
                </c:pt>
                <c:pt idx="189">
                  <c:v>19</c:v>
                </c:pt>
                <c:pt idx="190">
                  <c:v>19.100000000000001</c:v>
                </c:pt>
                <c:pt idx="191">
                  <c:v>19.2</c:v>
                </c:pt>
                <c:pt idx="192">
                  <c:v>19.3</c:v>
                </c:pt>
                <c:pt idx="193">
                  <c:v>19.399999999999999</c:v>
                </c:pt>
                <c:pt idx="194">
                  <c:v>19.5</c:v>
                </c:pt>
                <c:pt idx="195">
                  <c:v>19.600000000000001</c:v>
                </c:pt>
                <c:pt idx="196">
                  <c:v>19.7</c:v>
                </c:pt>
                <c:pt idx="197">
                  <c:v>19.8</c:v>
                </c:pt>
                <c:pt idx="198">
                  <c:v>19.899999999999999</c:v>
                </c:pt>
                <c:pt idx="199">
                  <c:v>20</c:v>
                </c:pt>
                <c:pt idx="200">
                  <c:v>20.100000000000001</c:v>
                </c:pt>
                <c:pt idx="201">
                  <c:v>20.2</c:v>
                </c:pt>
                <c:pt idx="202">
                  <c:v>20.3</c:v>
                </c:pt>
                <c:pt idx="203">
                  <c:v>20.399999999999999</c:v>
                </c:pt>
                <c:pt idx="204">
                  <c:v>20.5</c:v>
                </c:pt>
                <c:pt idx="205">
                  <c:v>20.6</c:v>
                </c:pt>
                <c:pt idx="206">
                  <c:v>20.7</c:v>
                </c:pt>
                <c:pt idx="207">
                  <c:v>20.8</c:v>
                </c:pt>
                <c:pt idx="208">
                  <c:v>20.9</c:v>
                </c:pt>
                <c:pt idx="209">
                  <c:v>21</c:v>
                </c:pt>
                <c:pt idx="210">
                  <c:v>21.1</c:v>
                </c:pt>
                <c:pt idx="211">
                  <c:v>21.2</c:v>
                </c:pt>
                <c:pt idx="212">
                  <c:v>21.3</c:v>
                </c:pt>
                <c:pt idx="213">
                  <c:v>21.4</c:v>
                </c:pt>
                <c:pt idx="214">
                  <c:v>21.5</c:v>
                </c:pt>
                <c:pt idx="215">
                  <c:v>21.6</c:v>
                </c:pt>
                <c:pt idx="216">
                  <c:v>21.7</c:v>
                </c:pt>
                <c:pt idx="217">
                  <c:v>21.8</c:v>
                </c:pt>
                <c:pt idx="218">
                  <c:v>21.9</c:v>
                </c:pt>
                <c:pt idx="219">
                  <c:v>22</c:v>
                </c:pt>
                <c:pt idx="220">
                  <c:v>22.1</c:v>
                </c:pt>
                <c:pt idx="221">
                  <c:v>22.2</c:v>
                </c:pt>
                <c:pt idx="222">
                  <c:v>22.3</c:v>
                </c:pt>
                <c:pt idx="223">
                  <c:v>22.4</c:v>
                </c:pt>
                <c:pt idx="224">
                  <c:v>22.5</c:v>
                </c:pt>
                <c:pt idx="225">
                  <c:v>22.6</c:v>
                </c:pt>
                <c:pt idx="226">
                  <c:v>22.7</c:v>
                </c:pt>
                <c:pt idx="227">
                  <c:v>22.8</c:v>
                </c:pt>
                <c:pt idx="228">
                  <c:v>22.9</c:v>
                </c:pt>
                <c:pt idx="229">
                  <c:v>23</c:v>
                </c:pt>
                <c:pt idx="230">
                  <c:v>23.1</c:v>
                </c:pt>
                <c:pt idx="231">
                  <c:v>23.2</c:v>
                </c:pt>
                <c:pt idx="232">
                  <c:v>23.3</c:v>
                </c:pt>
                <c:pt idx="233">
                  <c:v>23.4</c:v>
                </c:pt>
                <c:pt idx="234">
                  <c:v>23.5</c:v>
                </c:pt>
                <c:pt idx="235">
                  <c:v>23.6</c:v>
                </c:pt>
                <c:pt idx="236">
                  <c:v>23.7</c:v>
                </c:pt>
                <c:pt idx="237">
                  <c:v>23.8</c:v>
                </c:pt>
                <c:pt idx="238">
                  <c:v>23.9</c:v>
                </c:pt>
                <c:pt idx="239">
                  <c:v>24</c:v>
                </c:pt>
                <c:pt idx="240">
                  <c:v>24.1</c:v>
                </c:pt>
                <c:pt idx="241">
                  <c:v>24.2</c:v>
                </c:pt>
                <c:pt idx="242">
                  <c:v>24.3</c:v>
                </c:pt>
                <c:pt idx="243">
                  <c:v>24.4</c:v>
                </c:pt>
                <c:pt idx="244">
                  <c:v>24.5</c:v>
                </c:pt>
                <c:pt idx="245">
                  <c:v>24.6</c:v>
                </c:pt>
                <c:pt idx="246">
                  <c:v>24.7</c:v>
                </c:pt>
                <c:pt idx="247">
                  <c:v>24.8</c:v>
                </c:pt>
                <c:pt idx="248">
                  <c:v>24.9</c:v>
                </c:pt>
                <c:pt idx="249">
                  <c:v>25</c:v>
                </c:pt>
                <c:pt idx="250">
                  <c:v>25.1</c:v>
                </c:pt>
                <c:pt idx="251">
                  <c:v>25.2</c:v>
                </c:pt>
                <c:pt idx="252">
                  <c:v>25.3</c:v>
                </c:pt>
                <c:pt idx="253">
                  <c:v>25.4</c:v>
                </c:pt>
                <c:pt idx="254">
                  <c:v>25.5</c:v>
                </c:pt>
                <c:pt idx="255">
                  <c:v>25.6</c:v>
                </c:pt>
                <c:pt idx="256">
                  <c:v>25.7</c:v>
                </c:pt>
                <c:pt idx="257">
                  <c:v>25.8</c:v>
                </c:pt>
                <c:pt idx="258">
                  <c:v>25.9</c:v>
                </c:pt>
                <c:pt idx="259">
                  <c:v>26</c:v>
                </c:pt>
                <c:pt idx="260">
                  <c:v>26.1</c:v>
                </c:pt>
                <c:pt idx="261">
                  <c:v>26.2</c:v>
                </c:pt>
                <c:pt idx="262">
                  <c:v>26.3</c:v>
                </c:pt>
                <c:pt idx="263">
                  <c:v>26.4</c:v>
                </c:pt>
                <c:pt idx="264">
                  <c:v>26.5</c:v>
                </c:pt>
                <c:pt idx="265">
                  <c:v>26.6</c:v>
                </c:pt>
                <c:pt idx="266">
                  <c:v>26.7</c:v>
                </c:pt>
                <c:pt idx="267">
                  <c:v>26.8</c:v>
                </c:pt>
                <c:pt idx="268">
                  <c:v>26.9</c:v>
                </c:pt>
                <c:pt idx="269">
                  <c:v>27</c:v>
                </c:pt>
                <c:pt idx="270">
                  <c:v>27.1</c:v>
                </c:pt>
                <c:pt idx="271">
                  <c:v>27.2</c:v>
                </c:pt>
                <c:pt idx="272">
                  <c:v>27.3</c:v>
                </c:pt>
                <c:pt idx="273">
                  <c:v>27.4</c:v>
                </c:pt>
                <c:pt idx="274">
                  <c:v>27.5</c:v>
                </c:pt>
                <c:pt idx="275">
                  <c:v>27.6</c:v>
                </c:pt>
                <c:pt idx="276">
                  <c:v>27.7</c:v>
                </c:pt>
                <c:pt idx="277">
                  <c:v>27.8</c:v>
                </c:pt>
                <c:pt idx="278">
                  <c:v>27.9</c:v>
                </c:pt>
                <c:pt idx="279">
                  <c:v>28</c:v>
                </c:pt>
                <c:pt idx="280">
                  <c:v>28.1</c:v>
                </c:pt>
                <c:pt idx="281">
                  <c:v>28.2</c:v>
                </c:pt>
                <c:pt idx="282">
                  <c:v>28.3</c:v>
                </c:pt>
                <c:pt idx="283">
                  <c:v>28.4</c:v>
                </c:pt>
                <c:pt idx="284">
                  <c:v>28.5</c:v>
                </c:pt>
                <c:pt idx="285">
                  <c:v>28.6</c:v>
                </c:pt>
                <c:pt idx="286">
                  <c:v>28.7</c:v>
                </c:pt>
                <c:pt idx="287">
                  <c:v>28.8</c:v>
                </c:pt>
                <c:pt idx="288">
                  <c:v>28.9</c:v>
                </c:pt>
                <c:pt idx="289">
                  <c:v>29</c:v>
                </c:pt>
                <c:pt idx="290">
                  <c:v>29.1</c:v>
                </c:pt>
                <c:pt idx="291">
                  <c:v>29.2</c:v>
                </c:pt>
                <c:pt idx="292">
                  <c:v>29.3</c:v>
                </c:pt>
                <c:pt idx="293">
                  <c:v>29.4</c:v>
                </c:pt>
                <c:pt idx="294">
                  <c:v>29.5</c:v>
                </c:pt>
                <c:pt idx="295">
                  <c:v>29.6</c:v>
                </c:pt>
                <c:pt idx="296">
                  <c:v>29.7</c:v>
                </c:pt>
                <c:pt idx="297">
                  <c:v>29.8</c:v>
                </c:pt>
                <c:pt idx="298">
                  <c:v>29.9</c:v>
                </c:pt>
                <c:pt idx="299">
                  <c:v>30</c:v>
                </c:pt>
                <c:pt idx="300">
                  <c:v>30.1</c:v>
                </c:pt>
                <c:pt idx="301">
                  <c:v>30.2</c:v>
                </c:pt>
                <c:pt idx="302">
                  <c:v>30.3</c:v>
                </c:pt>
                <c:pt idx="303">
                  <c:v>30.4</c:v>
                </c:pt>
                <c:pt idx="304">
                  <c:v>30.5</c:v>
                </c:pt>
                <c:pt idx="305">
                  <c:v>30.6</c:v>
                </c:pt>
                <c:pt idx="306">
                  <c:v>30.7</c:v>
                </c:pt>
                <c:pt idx="307">
                  <c:v>30.8</c:v>
                </c:pt>
                <c:pt idx="308">
                  <c:v>30.9</c:v>
                </c:pt>
                <c:pt idx="309">
                  <c:v>31</c:v>
                </c:pt>
                <c:pt idx="310">
                  <c:v>31.1</c:v>
                </c:pt>
                <c:pt idx="311">
                  <c:v>31.2</c:v>
                </c:pt>
                <c:pt idx="312">
                  <c:v>31.3</c:v>
                </c:pt>
                <c:pt idx="313">
                  <c:v>31.4</c:v>
                </c:pt>
                <c:pt idx="314">
                  <c:v>31.5</c:v>
                </c:pt>
                <c:pt idx="315">
                  <c:v>31.6</c:v>
                </c:pt>
                <c:pt idx="316">
                  <c:v>31.7</c:v>
                </c:pt>
                <c:pt idx="317">
                  <c:v>31.8</c:v>
                </c:pt>
                <c:pt idx="318">
                  <c:v>31.9</c:v>
                </c:pt>
                <c:pt idx="319">
                  <c:v>32</c:v>
                </c:pt>
                <c:pt idx="320">
                  <c:v>32.1</c:v>
                </c:pt>
                <c:pt idx="321">
                  <c:v>32.200000000000003</c:v>
                </c:pt>
                <c:pt idx="322">
                  <c:v>32.299999999999997</c:v>
                </c:pt>
                <c:pt idx="323">
                  <c:v>32.4</c:v>
                </c:pt>
                <c:pt idx="324">
                  <c:v>32.5</c:v>
                </c:pt>
                <c:pt idx="325">
                  <c:v>32.6</c:v>
                </c:pt>
                <c:pt idx="326">
                  <c:v>32.700000000000003</c:v>
                </c:pt>
                <c:pt idx="327">
                  <c:v>32.799999999999997</c:v>
                </c:pt>
                <c:pt idx="328">
                  <c:v>32.9</c:v>
                </c:pt>
                <c:pt idx="329">
                  <c:v>33</c:v>
                </c:pt>
                <c:pt idx="330">
                  <c:v>33.1</c:v>
                </c:pt>
                <c:pt idx="331">
                  <c:v>33.200000000000003</c:v>
                </c:pt>
                <c:pt idx="332">
                  <c:v>33.299999999999997</c:v>
                </c:pt>
                <c:pt idx="333">
                  <c:v>33.4</c:v>
                </c:pt>
                <c:pt idx="334">
                  <c:v>33.5</c:v>
                </c:pt>
                <c:pt idx="335">
                  <c:v>33.6</c:v>
                </c:pt>
                <c:pt idx="336">
                  <c:v>33.700000000000003</c:v>
                </c:pt>
                <c:pt idx="337">
                  <c:v>33.799999999999997</c:v>
                </c:pt>
                <c:pt idx="338">
                  <c:v>33.9</c:v>
                </c:pt>
                <c:pt idx="339">
                  <c:v>34</c:v>
                </c:pt>
                <c:pt idx="340">
                  <c:v>34.1</c:v>
                </c:pt>
                <c:pt idx="341">
                  <c:v>34.200000000000003</c:v>
                </c:pt>
                <c:pt idx="342">
                  <c:v>34.299999999999997</c:v>
                </c:pt>
                <c:pt idx="343">
                  <c:v>34.4</c:v>
                </c:pt>
                <c:pt idx="344">
                  <c:v>34.5</c:v>
                </c:pt>
                <c:pt idx="345">
                  <c:v>34.6</c:v>
                </c:pt>
                <c:pt idx="346">
                  <c:v>34.700000000000003</c:v>
                </c:pt>
                <c:pt idx="347">
                  <c:v>34.799999999999997</c:v>
                </c:pt>
                <c:pt idx="348">
                  <c:v>34.9</c:v>
                </c:pt>
                <c:pt idx="349">
                  <c:v>35</c:v>
                </c:pt>
                <c:pt idx="350">
                  <c:v>35.1</c:v>
                </c:pt>
                <c:pt idx="351">
                  <c:v>35.200000000000003</c:v>
                </c:pt>
                <c:pt idx="352">
                  <c:v>35.299999999999997</c:v>
                </c:pt>
                <c:pt idx="353">
                  <c:v>35.4</c:v>
                </c:pt>
                <c:pt idx="354">
                  <c:v>35.5</c:v>
                </c:pt>
                <c:pt idx="355">
                  <c:v>35.6</c:v>
                </c:pt>
                <c:pt idx="356">
                  <c:v>35.700000000000003</c:v>
                </c:pt>
                <c:pt idx="357">
                  <c:v>35.799999999999997</c:v>
                </c:pt>
                <c:pt idx="358">
                  <c:v>35.9</c:v>
                </c:pt>
                <c:pt idx="359">
                  <c:v>36</c:v>
                </c:pt>
                <c:pt idx="360">
                  <c:v>36.1</c:v>
                </c:pt>
                <c:pt idx="361">
                  <c:v>36.200000000000003</c:v>
                </c:pt>
                <c:pt idx="362">
                  <c:v>36.299999999999997</c:v>
                </c:pt>
                <c:pt idx="363">
                  <c:v>36.4</c:v>
                </c:pt>
                <c:pt idx="364">
                  <c:v>36.5</c:v>
                </c:pt>
                <c:pt idx="365">
                  <c:v>36.6</c:v>
                </c:pt>
                <c:pt idx="366">
                  <c:v>36.700000000000003</c:v>
                </c:pt>
                <c:pt idx="367">
                  <c:v>36.799999999999997</c:v>
                </c:pt>
                <c:pt idx="368">
                  <c:v>36.9</c:v>
                </c:pt>
                <c:pt idx="369">
                  <c:v>37</c:v>
                </c:pt>
                <c:pt idx="370">
                  <c:v>37.1</c:v>
                </c:pt>
                <c:pt idx="371">
                  <c:v>37.200000000000003</c:v>
                </c:pt>
                <c:pt idx="372">
                  <c:v>37.299999999999997</c:v>
                </c:pt>
                <c:pt idx="373">
                  <c:v>37.4</c:v>
                </c:pt>
                <c:pt idx="374">
                  <c:v>37.5</c:v>
                </c:pt>
                <c:pt idx="375">
                  <c:v>37.6</c:v>
                </c:pt>
                <c:pt idx="376">
                  <c:v>37.700000000000003</c:v>
                </c:pt>
                <c:pt idx="377">
                  <c:v>37.799999999999997</c:v>
                </c:pt>
                <c:pt idx="378">
                  <c:v>37.9</c:v>
                </c:pt>
                <c:pt idx="379">
                  <c:v>38</c:v>
                </c:pt>
                <c:pt idx="380">
                  <c:v>38.1</c:v>
                </c:pt>
                <c:pt idx="381">
                  <c:v>38.200000000000003</c:v>
                </c:pt>
                <c:pt idx="382">
                  <c:v>38.299999999999997</c:v>
                </c:pt>
                <c:pt idx="383">
                  <c:v>38.4</c:v>
                </c:pt>
                <c:pt idx="384">
                  <c:v>38.5</c:v>
                </c:pt>
                <c:pt idx="385">
                  <c:v>38.6</c:v>
                </c:pt>
                <c:pt idx="386">
                  <c:v>38.700000000000003</c:v>
                </c:pt>
                <c:pt idx="387">
                  <c:v>38.799999999999997</c:v>
                </c:pt>
                <c:pt idx="388">
                  <c:v>38.9</c:v>
                </c:pt>
                <c:pt idx="389">
                  <c:v>39</c:v>
                </c:pt>
                <c:pt idx="390">
                  <c:v>39.1</c:v>
                </c:pt>
                <c:pt idx="391">
                  <c:v>39.200000000000003</c:v>
                </c:pt>
                <c:pt idx="392">
                  <c:v>39.299999999999997</c:v>
                </c:pt>
                <c:pt idx="393">
                  <c:v>39.4</c:v>
                </c:pt>
                <c:pt idx="394">
                  <c:v>39.5</c:v>
                </c:pt>
                <c:pt idx="395">
                  <c:v>39.6</c:v>
                </c:pt>
                <c:pt idx="396">
                  <c:v>39.700000000000003</c:v>
                </c:pt>
                <c:pt idx="397">
                  <c:v>39.799999999999997</c:v>
                </c:pt>
                <c:pt idx="398">
                  <c:v>39.9</c:v>
                </c:pt>
                <c:pt idx="399">
                  <c:v>40</c:v>
                </c:pt>
              </c:numCache>
            </c:numRef>
          </c:xVal>
          <c:yVal>
            <c:numRef>
              <c:f>Berechnung_Abstand_Kühlen!$C$9:$C$408</c:f>
              <c:numCache>
                <c:formatCode>0</c:formatCode>
                <c:ptCount val="400"/>
                <c:pt idx="0">
                  <c:v>84.028501273058666</c:v>
                </c:pt>
                <c:pt idx="1">
                  <c:v>78.007901359779041</c:v>
                </c:pt>
                <c:pt idx="2">
                  <c:v>74.486076178665414</c:v>
                </c:pt>
                <c:pt idx="3">
                  <c:v>71.987301446499416</c:v>
                </c:pt>
                <c:pt idx="4">
                  <c:v>70.049101186338291</c:v>
                </c:pt>
                <c:pt idx="5">
                  <c:v>68.465476265385789</c:v>
                </c:pt>
                <c:pt idx="6">
                  <c:v>67.126540472773527</c:v>
                </c:pt>
                <c:pt idx="7">
                  <c:v>65.966701533219791</c:v>
                </c:pt>
                <c:pt idx="8">
                  <c:v>64.943651084272162</c:v>
                </c:pt>
                <c:pt idx="9">
                  <c:v>64.028501273058666</c:v>
                </c:pt>
                <c:pt idx="10">
                  <c:v>63.200647569894159</c:v>
                </c:pt>
                <c:pt idx="11">
                  <c:v>62.444876352106164</c:v>
                </c:pt>
                <c:pt idx="12">
                  <c:v>61.749634226921927</c:v>
                </c:pt>
                <c:pt idx="13">
                  <c:v>61.105940559493902</c:v>
                </c:pt>
                <c:pt idx="14">
                  <c:v>60.506676091945039</c:v>
                </c:pt>
                <c:pt idx="15">
                  <c:v>59.946101619940166</c:v>
                </c:pt>
                <c:pt idx="16">
                  <c:v>59.419522845493184</c:v>
                </c:pt>
                <c:pt idx="17">
                  <c:v>58.923051170992537</c:v>
                </c:pt>
                <c:pt idx="18">
                  <c:v>58.453429254002081</c:v>
                </c:pt>
                <c:pt idx="19">
                  <c:v>58.007901359779041</c:v>
                </c:pt>
                <c:pt idx="20">
                  <c:v>57.584115378380275</c:v>
                </c:pt>
                <c:pt idx="21">
                  <c:v>57.180047656614533</c:v>
                </c:pt>
                <c:pt idx="22">
                  <c:v>56.793944552706805</c:v>
                </c:pt>
                <c:pt idx="23">
                  <c:v>56.424276438826539</c:v>
                </c:pt>
                <c:pt idx="24">
                  <c:v>56.069701099617909</c:v>
                </c:pt>
                <c:pt idx="25">
                  <c:v>55.729034313642302</c:v>
                </c:pt>
                <c:pt idx="26">
                  <c:v>55.40122598987891</c:v>
                </c:pt>
                <c:pt idx="27">
                  <c:v>55.085340646214277</c:v>
                </c:pt>
                <c:pt idx="28">
                  <c:v>54.780541315079539</c:v>
                </c:pt>
                <c:pt idx="29">
                  <c:v>54.486076178665414</c:v>
                </c:pt>
                <c:pt idx="30">
                  <c:v>54.201267396373211</c:v>
                </c:pt>
                <c:pt idx="31">
                  <c:v>53.92550170666054</c:v>
                </c:pt>
                <c:pt idx="32">
                  <c:v>53.658222475500914</c:v>
                </c:pt>
                <c:pt idx="33">
                  <c:v>53.398922932213559</c:v>
                </c:pt>
                <c:pt idx="34">
                  <c:v>53.147140386053152</c:v>
                </c:pt>
                <c:pt idx="35">
                  <c:v>52.902451257712912</c:v>
                </c:pt>
                <c:pt idx="36">
                  <c:v>52.664466791718766</c:v>
                </c:pt>
                <c:pt idx="37">
                  <c:v>52.432829340722463</c:v>
                </c:pt>
                <c:pt idx="38">
                  <c:v>52.207209132528675</c:v>
                </c:pt>
                <c:pt idx="39">
                  <c:v>51.987301446499416</c:v>
                </c:pt>
                <c:pt idx="40">
                  <c:v>51.77282413866395</c:v>
                </c:pt>
                <c:pt idx="41">
                  <c:v>51.56351546510065</c:v>
                </c:pt>
                <c:pt idx="42">
                  <c:v>51.359132161466931</c:v>
                </c:pt>
                <c:pt idx="43">
                  <c:v>51.159447743334908</c:v>
                </c:pt>
                <c:pt idx="44">
                  <c:v>50.964250997551787</c:v>
                </c:pt>
                <c:pt idx="45">
                  <c:v>50.773344639427179</c:v>
                </c:pt>
                <c:pt idx="46">
                  <c:v>50.586544114344314</c:v>
                </c:pt>
                <c:pt idx="47">
                  <c:v>50.403676525546913</c:v>
                </c:pt>
                <c:pt idx="48">
                  <c:v>50.224579672488389</c:v>
                </c:pt>
                <c:pt idx="49">
                  <c:v>50.049101186338291</c:v>
                </c:pt>
                <c:pt idx="50">
                  <c:v>49.877097751099932</c:v>
                </c:pt>
                <c:pt idx="51">
                  <c:v>49.708434400362677</c:v>
                </c:pt>
                <c:pt idx="52">
                  <c:v>49.542983881042879</c:v>
                </c:pt>
                <c:pt idx="53">
                  <c:v>49.380626076599292</c:v>
                </c:pt>
                <c:pt idx="54">
                  <c:v>49.221247483173784</c:v>
                </c:pt>
                <c:pt idx="55">
                  <c:v>49.064740732934652</c:v>
                </c:pt>
                <c:pt idx="56">
                  <c:v>48.911004159608837</c:v>
                </c:pt>
                <c:pt idx="57">
                  <c:v>48.759941401799921</c:v>
                </c:pt>
                <c:pt idx="58">
                  <c:v>48.611461040215779</c:v>
                </c:pt>
                <c:pt idx="59">
                  <c:v>48.465476265385789</c:v>
                </c:pt>
                <c:pt idx="60">
                  <c:v>48.321904572843323</c:v>
                </c:pt>
                <c:pt idx="61">
                  <c:v>48.180667483093586</c:v>
                </c:pt>
                <c:pt idx="62">
                  <c:v>48.04169028398703</c:v>
                </c:pt>
                <c:pt idx="63">
                  <c:v>47.904901793380915</c:v>
                </c:pt>
                <c:pt idx="64">
                  <c:v>47.770234140201552</c:v>
                </c:pt>
                <c:pt idx="65">
                  <c:v>47.637622562221289</c:v>
                </c:pt>
                <c:pt idx="66">
                  <c:v>47.507005219042135</c:v>
                </c:pt>
                <c:pt idx="67">
                  <c:v>47.378323018933933</c:v>
                </c:pt>
                <c:pt idx="68">
                  <c:v>47.251519458313552</c:v>
                </c:pt>
                <c:pt idx="69">
                  <c:v>47.126540472773527</c:v>
                </c:pt>
                <c:pt idx="70">
                  <c:v>47.003334298677153</c:v>
                </c:pt>
                <c:pt idx="71">
                  <c:v>46.881851344433294</c:v>
                </c:pt>
                <c:pt idx="72">
                  <c:v>46.762044070649544</c:v>
                </c:pt>
                <c:pt idx="73">
                  <c:v>46.643866878439141</c:v>
                </c:pt>
                <c:pt idx="74">
                  <c:v>46.527276005224664</c:v>
                </c:pt>
                <c:pt idx="75">
                  <c:v>46.412229427442838</c:v>
                </c:pt>
                <c:pt idx="76">
                  <c:v>46.29868676960902</c:v>
                </c:pt>
                <c:pt idx="77">
                  <c:v>46.18660921924905</c:v>
                </c:pt>
                <c:pt idx="78">
                  <c:v>46.075959447249829</c:v>
                </c:pt>
                <c:pt idx="79">
                  <c:v>45.966701533219791</c:v>
                </c:pt>
                <c:pt idx="80">
                  <c:v>45.858800895485672</c:v>
                </c:pt>
                <c:pt idx="81">
                  <c:v>45.752224225384325</c:v>
                </c:pt>
                <c:pt idx="82">
                  <c:v>45.646939425537184</c:v>
                </c:pt>
                <c:pt idx="83">
                  <c:v>45.542915551821025</c:v>
                </c:pt>
                <c:pt idx="84">
                  <c:v>45.440122758772802</c:v>
                </c:pt>
                <c:pt idx="85">
                  <c:v>45.338532248187306</c:v>
                </c:pt>
                <c:pt idx="86">
                  <c:v>45.238116220686294</c:v>
                </c:pt>
                <c:pt idx="87">
                  <c:v>45.13884783005529</c:v>
                </c:pt>
                <c:pt idx="88">
                  <c:v>45.040701140160408</c:v>
                </c:pt>
                <c:pt idx="89">
                  <c:v>44.943651084272162</c:v>
                </c:pt>
                <c:pt idx="90">
                  <c:v>44.847673426636788</c:v>
                </c:pt>
                <c:pt idx="91">
                  <c:v>44.752744726147554</c:v>
                </c:pt>
                <c:pt idx="92">
                  <c:v>44.658842301979959</c:v>
                </c:pt>
                <c:pt idx="93">
                  <c:v>44.565944201064688</c:v>
                </c:pt>
                <c:pt idx="94">
                  <c:v>44.474029167281707</c:v>
                </c:pt>
                <c:pt idx="95">
                  <c:v>44.383076612267296</c:v>
                </c:pt>
                <c:pt idx="96">
                  <c:v>44.293066587733762</c:v>
                </c:pt>
                <c:pt idx="97">
                  <c:v>44.203979759208764</c:v>
                </c:pt>
                <c:pt idx="98">
                  <c:v>44.115797381107669</c:v>
                </c:pt>
                <c:pt idx="99">
                  <c:v>44.028501273058666</c:v>
                </c:pt>
                <c:pt idx="100">
                  <c:v>43.942073797405811</c:v>
                </c:pt>
                <c:pt idx="101">
                  <c:v>43.856497837820307</c:v>
                </c:pt>
                <c:pt idx="102">
                  <c:v>43.771756778955222</c:v>
                </c:pt>
                <c:pt idx="103">
                  <c:v>43.687834487083052</c:v>
                </c:pt>
                <c:pt idx="104">
                  <c:v>43.6047152916599</c:v>
                </c:pt>
                <c:pt idx="105">
                  <c:v>43.522383967763254</c:v>
                </c:pt>
                <c:pt idx="106">
                  <c:v>43.440825719354464</c:v>
                </c:pt>
                <c:pt idx="107">
                  <c:v>43.360026163319667</c:v>
                </c:pt>
                <c:pt idx="108">
                  <c:v>43.279971314246183</c:v>
                </c:pt>
                <c:pt idx="109">
                  <c:v>43.200647569894159</c:v>
                </c:pt>
                <c:pt idx="110">
                  <c:v>43.122041697325514</c:v>
                </c:pt>
                <c:pt idx="111">
                  <c:v>43.044140819655027</c:v>
                </c:pt>
                <c:pt idx="112">
                  <c:v>42.966932403390267</c:v>
                </c:pt>
                <c:pt idx="113">
                  <c:v>42.890404246329211</c:v>
                </c:pt>
                <c:pt idx="114">
                  <c:v>42.81454446598643</c:v>
                </c:pt>
                <c:pt idx="115">
                  <c:v>42.739341488520296</c:v>
                </c:pt>
                <c:pt idx="116">
                  <c:v>42.66478403813543</c:v>
                </c:pt>
                <c:pt idx="117">
                  <c:v>42.590861126936154</c:v>
                </c:pt>
                <c:pt idx="118">
                  <c:v>42.517562045208045</c:v>
                </c:pt>
                <c:pt idx="119">
                  <c:v>42.444876352106164</c:v>
                </c:pt>
                <c:pt idx="120">
                  <c:v>42.372793866729666</c:v>
                </c:pt>
                <c:pt idx="121">
                  <c:v>42.301304659563698</c:v>
                </c:pt>
                <c:pt idx="122">
                  <c:v>42.230399044270698</c:v>
                </c:pt>
                <c:pt idx="123">
                  <c:v>42.160067569813961</c:v>
                </c:pt>
                <c:pt idx="124">
                  <c:v>42.090301012897534</c:v>
                </c:pt>
                <c:pt idx="125">
                  <c:v>42.021090370707405</c:v>
                </c:pt>
                <c:pt idx="126">
                  <c:v>41.952426853939521</c:v>
                </c:pt>
                <c:pt idx="127">
                  <c:v>41.88430188010129</c:v>
                </c:pt>
                <c:pt idx="128">
                  <c:v>41.816707067073679</c:v>
                </c:pt>
                <c:pt idx="129">
                  <c:v>41.749634226921927</c:v>
                </c:pt>
                <c:pt idx="130">
                  <c:v>41.683075359943381</c:v>
                </c:pt>
                <c:pt idx="131">
                  <c:v>41.617022648941671</c:v>
                </c:pt>
                <c:pt idx="132">
                  <c:v>41.55146845371695</c:v>
                </c:pt>
                <c:pt idx="133">
                  <c:v>41.48640530576251</c:v>
                </c:pt>
                <c:pt idx="134">
                  <c:v>41.421825903158542</c:v>
                </c:pt>
                <c:pt idx="135">
                  <c:v>41.357723105654308</c:v>
                </c:pt>
                <c:pt idx="136">
                  <c:v>41.294089929930522</c:v>
                </c:pt>
                <c:pt idx="137">
                  <c:v>41.230919545033927</c:v>
                </c:pt>
                <c:pt idx="138">
                  <c:v>41.168205267976759</c:v>
                </c:pt>
                <c:pt idx="139">
                  <c:v>41.105940559493902</c:v>
                </c:pt>
                <c:pt idx="140">
                  <c:v>41.044119019951069</c:v>
                </c:pt>
                <c:pt idx="141">
                  <c:v>40.982734385397535</c:v>
                </c:pt>
                <c:pt idx="142">
                  <c:v>40.921780523757427</c:v>
                </c:pt>
                <c:pt idx="143">
                  <c:v>40.861251431153669</c:v>
                </c:pt>
                <c:pt idx="144">
                  <c:v>40.801141228359164</c:v>
                </c:pt>
                <c:pt idx="145">
                  <c:v>40.741444157369919</c:v>
                </c:pt>
                <c:pt idx="146">
                  <c:v>40.682154578095137</c:v>
                </c:pt>
                <c:pt idx="147">
                  <c:v>40.623266965159516</c:v>
                </c:pt>
                <c:pt idx="148">
                  <c:v>40.564775904813182</c:v>
                </c:pt>
                <c:pt idx="149">
                  <c:v>40.506676091945039</c:v>
                </c:pt>
                <c:pt idx="150">
                  <c:v>40.448962327195275</c:v>
                </c:pt>
                <c:pt idx="151">
                  <c:v>40.391629514163213</c:v>
                </c:pt>
                <c:pt idx="152">
                  <c:v>40.334672656706687</c:v>
                </c:pt>
                <c:pt idx="153">
                  <c:v>40.278086856329402</c:v>
                </c:pt>
                <c:pt idx="154">
                  <c:v>40.221867309652829</c:v>
                </c:pt>
                <c:pt idx="155">
                  <c:v>40.166009305969432</c:v>
                </c:pt>
                <c:pt idx="156">
                  <c:v>40.110508224873989</c:v>
                </c:pt>
                <c:pt idx="157">
                  <c:v>40.055359533970211</c:v>
                </c:pt>
                <c:pt idx="158">
                  <c:v>40.000558786649634</c:v>
                </c:pt>
                <c:pt idx="159">
                  <c:v>39.946101619940166</c:v>
                </c:pt>
                <c:pt idx="160">
                  <c:v>39.891983752421666</c:v>
                </c:pt>
                <c:pt idx="161">
                  <c:v>39.838200982206047</c:v>
                </c:pt>
                <c:pt idx="162">
                  <c:v>39.784749184979503</c:v>
                </c:pt>
                <c:pt idx="163">
                  <c:v>39.731624312104699</c:v>
                </c:pt>
                <c:pt idx="164">
                  <c:v>39.678822388780539</c:v>
                </c:pt>
                <c:pt idx="165">
                  <c:v>39.626339512257559</c:v>
                </c:pt>
                <c:pt idx="166">
                  <c:v>39.574171850106993</c:v>
                </c:pt>
                <c:pt idx="167">
                  <c:v>39.522315638541407</c:v>
                </c:pt>
                <c:pt idx="168">
                  <c:v>39.470767180785188</c:v>
                </c:pt>
                <c:pt idx="169">
                  <c:v>39.419522845493177</c:v>
                </c:pt>
                <c:pt idx="170">
                  <c:v>39.368579065215584</c:v>
                </c:pt>
                <c:pt idx="171">
                  <c:v>39.317932334907681</c:v>
                </c:pt>
                <c:pt idx="172">
                  <c:v>39.267579210482751</c:v>
                </c:pt>
                <c:pt idx="173">
                  <c:v>39.217516307406669</c:v>
                </c:pt>
                <c:pt idx="174">
                  <c:v>39.16774029933277</c:v>
                </c:pt>
                <c:pt idx="175">
                  <c:v>39.118247916775665</c:v>
                </c:pt>
                <c:pt idx="176">
                  <c:v>39.069035945822534</c:v>
                </c:pt>
                <c:pt idx="177">
                  <c:v>39.020101226880783</c:v>
                </c:pt>
                <c:pt idx="178">
                  <c:v>38.971440653460796</c:v>
                </c:pt>
                <c:pt idx="179">
                  <c:v>38.923051170992537</c:v>
                </c:pt>
                <c:pt idx="180">
                  <c:v>38.874929775674971</c:v>
                </c:pt>
                <c:pt idx="181">
                  <c:v>38.827073513357163</c:v>
                </c:pt>
                <c:pt idx="182">
                  <c:v>38.779479478450071</c:v>
                </c:pt>
                <c:pt idx="183">
                  <c:v>38.732144812867929</c:v>
                </c:pt>
                <c:pt idx="184">
                  <c:v>38.685066704998384</c:v>
                </c:pt>
                <c:pt idx="185">
                  <c:v>38.638242388700334</c:v>
                </c:pt>
                <c:pt idx="186">
                  <c:v>38.591669142328684</c:v>
                </c:pt>
                <c:pt idx="187">
                  <c:v>38.545344287785063</c:v>
                </c:pt>
                <c:pt idx="188">
                  <c:v>38.499265189593778</c:v>
                </c:pt>
                <c:pt idx="189">
                  <c:v>38.453429254002081</c:v>
                </c:pt>
                <c:pt idx="190">
                  <c:v>38.407833928104111</c:v>
                </c:pt>
                <c:pt idx="191">
                  <c:v>38.36247669898767</c:v>
                </c:pt>
                <c:pt idx="192">
                  <c:v>38.317355092903185</c:v>
                </c:pt>
                <c:pt idx="193">
                  <c:v>38.272466674454144</c:v>
                </c:pt>
                <c:pt idx="194">
                  <c:v>38.2278090458083</c:v>
                </c:pt>
                <c:pt idx="195">
                  <c:v>38.183379845929139</c:v>
                </c:pt>
                <c:pt idx="196">
                  <c:v>38.139176749826802</c:v>
                </c:pt>
                <c:pt idx="197">
                  <c:v>38.095197467828044</c:v>
                </c:pt>
                <c:pt idx="198">
                  <c:v>38.051439744864531</c:v>
                </c:pt>
                <c:pt idx="199">
                  <c:v>38.007901359779041</c:v>
                </c:pt>
                <c:pt idx="200">
                  <c:v>37.964580124648883</c:v>
                </c:pt>
                <c:pt idx="201">
                  <c:v>37.921473884126186</c:v>
                </c:pt>
                <c:pt idx="202">
                  <c:v>37.878580514794407</c:v>
                </c:pt>
                <c:pt idx="203">
                  <c:v>37.835897924540689</c:v>
                </c:pt>
                <c:pt idx="204">
                  <c:v>37.793424051943575</c:v>
                </c:pt>
                <c:pt idx="205">
                  <c:v>37.751156865675597</c:v>
                </c:pt>
                <c:pt idx="206">
                  <c:v>37.709094363920308</c:v>
                </c:pt>
                <c:pt idx="207">
                  <c:v>37.667234573803427</c:v>
                </c:pt>
                <c:pt idx="208">
                  <c:v>37.625575550837581</c:v>
                </c:pt>
                <c:pt idx="209">
                  <c:v>37.584115378380275</c:v>
                </c:pt>
                <c:pt idx="210">
                  <c:v>37.542852167104805</c:v>
                </c:pt>
                <c:pt idx="211">
                  <c:v>37.501784054483636</c:v>
                </c:pt>
                <c:pt idx="212">
                  <c:v>37.460909204283908</c:v>
                </c:pt>
                <c:pt idx="213">
                  <c:v>37.420225806074846</c:v>
                </c:pt>
                <c:pt idx="214">
                  <c:v>37.379732074746556</c:v>
                </c:pt>
                <c:pt idx="215">
                  <c:v>37.339426250040042</c:v>
                </c:pt>
                <c:pt idx="216">
                  <c:v>37.299306596088073</c:v>
                </c:pt>
                <c:pt idx="217">
                  <c:v>37.259371400966565</c:v>
                </c:pt>
                <c:pt idx="218">
                  <c:v>37.219618976256299</c:v>
                </c:pt>
                <c:pt idx="219">
                  <c:v>37.180047656614533</c:v>
                </c:pt>
                <c:pt idx="220">
                  <c:v>37.140655799356445</c:v>
                </c:pt>
                <c:pt idx="221">
                  <c:v>37.101441784045889</c:v>
                </c:pt>
                <c:pt idx="222">
                  <c:v>37.062404012095449</c:v>
                </c:pt>
                <c:pt idx="223">
                  <c:v>37.023540906375409</c:v>
                </c:pt>
                <c:pt idx="224">
                  <c:v>36.984850910831412</c:v>
                </c:pt>
                <c:pt idx="225">
                  <c:v>36.946332490110642</c:v>
                </c:pt>
                <c:pt idx="226">
                  <c:v>36.907984129196208</c:v>
                </c:pt>
                <c:pt idx="227">
                  <c:v>36.869804333049586</c:v>
                </c:pt>
                <c:pt idx="228">
                  <c:v>36.831791626260902</c:v>
                </c:pt>
                <c:pt idx="229">
                  <c:v>36.793944552706805</c:v>
                </c:pt>
                <c:pt idx="230">
                  <c:v>36.756261675215775</c:v>
                </c:pt>
                <c:pt idx="231">
                  <c:v>36.718741575240664</c:v>
                </c:pt>
                <c:pt idx="232">
                  <c:v>36.681382852538277</c:v>
                </c:pt>
                <c:pt idx="233">
                  <c:v>36.644184124855805</c:v>
                </c:pt>
                <c:pt idx="234">
                  <c:v>36.607144027623939</c:v>
                </c:pt>
                <c:pt idx="235">
                  <c:v>36.570261213656529</c:v>
                </c:pt>
                <c:pt idx="236">
                  <c:v>36.533534352856584</c:v>
                </c:pt>
                <c:pt idx="237">
                  <c:v>36.49696213192842</c:v>
                </c:pt>
                <c:pt idx="238">
                  <c:v>36.46054325409591</c:v>
                </c:pt>
                <c:pt idx="239">
                  <c:v>36.424276438826539</c:v>
                </c:pt>
                <c:pt idx="240">
                  <c:v>36.388160421561295</c:v>
                </c:pt>
                <c:pt idx="241">
                  <c:v>36.35219395345004</c:v>
                </c:pt>
                <c:pt idx="242">
                  <c:v>36.31637580109242</c:v>
                </c:pt>
                <c:pt idx="243">
                  <c:v>36.280704746284073</c:v>
                </c:pt>
                <c:pt idx="244">
                  <c:v>36.245179585768014</c:v>
                </c:pt>
                <c:pt idx="245">
                  <c:v>36.20979913099108</c:v>
                </c:pt>
                <c:pt idx="246">
                  <c:v>36.17456220786535</c:v>
                </c:pt>
                <c:pt idx="247">
                  <c:v>36.139467656534336</c:v>
                </c:pt>
                <c:pt idx="248">
                  <c:v>36.104514331143939</c:v>
                </c:pt>
                <c:pt idx="249">
                  <c:v>36.069701099617909</c:v>
                </c:pt>
                <c:pt idx="250">
                  <c:v>36.035026843437898</c:v>
                </c:pt>
                <c:pt idx="251">
                  <c:v>36.00049045742778</c:v>
                </c:pt>
                <c:pt idx="252">
                  <c:v>35.966090849542304</c:v>
                </c:pt>
                <c:pt idx="253">
                  <c:v>35.931826940659903</c:v>
                </c:pt>
                <c:pt idx="254">
                  <c:v>35.897697664379557</c:v>
                </c:pt>
                <c:pt idx="255">
                  <c:v>35.863701966821672</c:v>
                </c:pt>
                <c:pt idx="256">
                  <c:v>35.829838806432768</c:v>
                </c:pt>
                <c:pt idx="257">
                  <c:v>35.796107153794054</c:v>
                </c:pt>
                <c:pt idx="258">
                  <c:v>35.762505991433628</c:v>
                </c:pt>
                <c:pt idx="259">
                  <c:v>35.729034313642302</c:v>
                </c:pt>
                <c:pt idx="260">
                  <c:v>35.695691126293042</c:v>
                </c:pt>
                <c:pt idx="261">
                  <c:v>35.662475446663755</c:v>
                </c:pt>
                <c:pt idx="262">
                  <c:v>35.629386303263502</c:v>
                </c:pt>
                <c:pt idx="263">
                  <c:v>35.596422735662046</c:v>
                </c:pt>
                <c:pt idx="264">
                  <c:v>35.563583794322504</c:v>
                </c:pt>
                <c:pt idx="265">
                  <c:v>35.530868540437325</c:v>
                </c:pt>
                <c:pt idx="266">
                  <c:v>35.498276045767156</c:v>
                </c:pt>
                <c:pt idx="267">
                  <c:v>35.465805392482885</c:v>
                </c:pt>
                <c:pt idx="268">
                  <c:v>35.433455673010499</c:v>
                </c:pt>
                <c:pt idx="269">
                  <c:v>35.401225989878917</c:v>
                </c:pt>
                <c:pt idx="270">
                  <c:v>35.369115455570544</c:v>
                </c:pt>
                <c:pt idx="271">
                  <c:v>35.33712319237469</c:v>
                </c:pt>
                <c:pt idx="272">
                  <c:v>35.305248332243536</c:v>
                </c:pt>
                <c:pt idx="273">
                  <c:v>35.273490016650904</c:v>
                </c:pt>
                <c:pt idx="274">
                  <c:v>35.241847396453409</c:v>
                </c:pt>
                <c:pt idx="275">
                  <c:v>35.210319631754309</c:v>
                </c:pt>
                <c:pt idx="276">
                  <c:v>35.178905891769688</c:v>
                </c:pt>
                <c:pt idx="277">
                  <c:v>35.147605354697134</c:v>
                </c:pt>
                <c:pt idx="278">
                  <c:v>35.116417207586707</c:v>
                </c:pt>
                <c:pt idx="279">
                  <c:v>35.085340646214277</c:v>
                </c:pt>
                <c:pt idx="280">
                  <c:v>35.054374874957063</c:v>
                </c:pt>
                <c:pt idx="281">
                  <c:v>35.023519106671444</c:v>
                </c:pt>
                <c:pt idx="282">
                  <c:v>34.99277256257286</c:v>
                </c:pt>
                <c:pt idx="283">
                  <c:v>34.96213447211791</c:v>
                </c:pt>
                <c:pt idx="284">
                  <c:v>34.931604072888462</c:v>
                </c:pt>
                <c:pt idx="285">
                  <c:v>34.901180610477802</c:v>
                </c:pt>
                <c:pt idx="286">
                  <c:v>34.870863338378818</c:v>
                </c:pt>
                <c:pt idx="287">
                  <c:v>34.840651517874043</c:v>
                </c:pt>
                <c:pt idx="288">
                  <c:v>34.810544417927701</c:v>
                </c:pt>
                <c:pt idx="289">
                  <c:v>34.780541315079539</c:v>
                </c:pt>
                <c:pt idx="290">
                  <c:v>34.750641493340517</c:v>
                </c:pt>
                <c:pt idx="291">
                  <c:v>34.720844244090294</c:v>
                </c:pt>
                <c:pt idx="292">
                  <c:v>34.691148865976473</c:v>
                </c:pt>
                <c:pt idx="293">
                  <c:v>34.661554664815519</c:v>
                </c:pt>
                <c:pt idx="294">
                  <c:v>34.632060953495404</c:v>
                </c:pt>
                <c:pt idx="295">
                  <c:v>34.602667051879891</c:v>
                </c:pt>
                <c:pt idx="296">
                  <c:v>34.573372286714417</c:v>
                </c:pt>
                <c:pt idx="297">
                  <c:v>34.544175991533557</c:v>
                </c:pt>
                <c:pt idx="298">
                  <c:v>34.515077506570066</c:v>
                </c:pt>
                <c:pt idx="299">
                  <c:v>34.486076178665414</c:v>
                </c:pt>
                <c:pt idx="300">
                  <c:v>34.457171361181793</c:v>
                </c:pt>
                <c:pt idx="301">
                  <c:v>34.42836241391565</c:v>
                </c:pt>
                <c:pt idx="302">
                  <c:v>34.399648703012559</c:v>
                </c:pt>
                <c:pt idx="303">
                  <c:v>34.371029600883588</c:v>
                </c:pt>
                <c:pt idx="304">
                  <c:v>34.342504486122948</c:v>
                </c:pt>
                <c:pt idx="305">
                  <c:v>34.314072743427062</c:v>
                </c:pt>
                <c:pt idx="306">
                  <c:v>34.285733763514934</c:v>
                </c:pt>
                <c:pt idx="307">
                  <c:v>34.257486943049777</c:v>
                </c:pt>
                <c:pt idx="308">
                  <c:v>34.22933168456197</c:v>
                </c:pt>
                <c:pt idx="309">
                  <c:v>34.201267396373204</c:v>
                </c:pt>
                <c:pt idx="310">
                  <c:v>34.173293492521914</c:v>
                </c:pt>
                <c:pt idx="311">
                  <c:v>34.145409392689807</c:v>
                </c:pt>
                <c:pt idx="312">
                  <c:v>34.117614522129692</c:v>
                </c:pt>
                <c:pt idx="313">
                  <c:v>34.089908311594364</c:v>
                </c:pt>
                <c:pt idx="314">
                  <c:v>34.062290197266648</c:v>
                </c:pt>
                <c:pt idx="315">
                  <c:v>34.034759620690586</c:v>
                </c:pt>
                <c:pt idx="316">
                  <c:v>34.007316028703627</c:v>
                </c:pt>
                <c:pt idx="317">
                  <c:v>33.979958873370009</c:v>
                </c:pt>
                <c:pt idx="318">
                  <c:v>33.952687611915039</c:v>
                </c:pt>
                <c:pt idx="319">
                  <c:v>33.92550170666054</c:v>
                </c:pt>
                <c:pt idx="320">
                  <c:v>33.898400624961219</c:v>
                </c:pt>
                <c:pt idx="321">
                  <c:v>33.871383839142041</c:v>
                </c:pt>
                <c:pt idx="322">
                  <c:v>33.844450826436606</c:v>
                </c:pt>
                <c:pt idx="323">
                  <c:v>33.817601068926422</c:v>
                </c:pt>
                <c:pt idx="324">
                  <c:v>33.790834053481177</c:v>
                </c:pt>
                <c:pt idx="325">
                  <c:v>33.764149271699878</c:v>
                </c:pt>
                <c:pt idx="326">
                  <c:v>33.737546219852938</c:v>
                </c:pt>
                <c:pt idx="327">
                  <c:v>33.711024398825082</c:v>
                </c:pt>
                <c:pt idx="328">
                  <c:v>33.684583314059175</c:v>
                </c:pt>
                <c:pt idx="329">
                  <c:v>33.658222475500914</c:v>
                </c:pt>
                <c:pt idx="330">
                  <c:v>33.631941397544288</c:v>
                </c:pt>
                <c:pt idx="331">
                  <c:v>33.605739598977934</c:v>
                </c:pt>
                <c:pt idx="332">
                  <c:v>33.579616602932262</c:v>
                </c:pt>
                <c:pt idx="333">
                  <c:v>33.553571936827375</c:v>
                </c:pt>
                <c:pt idx="334">
                  <c:v>33.527605132321753</c:v>
                </c:pt>
                <c:pt idx="335">
                  <c:v>33.501715725261782</c:v>
                </c:pt>
                <c:pt idx="336">
                  <c:v>33.475903255631891</c:v>
                </c:pt>
                <c:pt idx="337">
                  <c:v>33.45016726750557</c:v>
                </c:pt>
                <c:pt idx="338">
                  <c:v>33.424507308997022</c:v>
                </c:pt>
                <c:pt idx="339">
                  <c:v>33.398922932213559</c:v>
                </c:pt>
                <c:pt idx="340">
                  <c:v>33.373413693208704</c:v>
                </c:pt>
                <c:pt idx="341">
                  <c:v>33.347979151935959</c:v>
                </c:pt>
                <c:pt idx="342">
                  <c:v>33.32261887220325</c:v>
                </c:pt>
                <c:pt idx="343">
                  <c:v>33.297332421628056</c:v>
                </c:pt>
                <c:pt idx="344">
                  <c:v>33.272119371593178</c:v>
                </c:pt>
                <c:pt idx="345">
                  <c:v>33.246979297203126</c:v>
                </c:pt>
                <c:pt idx="346">
                  <c:v>33.221911777241189</c:v>
                </c:pt>
                <c:pt idx="347">
                  <c:v>33.196916394127044</c:v>
                </c:pt>
                <c:pt idx="348">
                  <c:v>33.171992733875065</c:v>
                </c:pt>
                <c:pt idx="349">
                  <c:v>33.147140386053152</c:v>
                </c:pt>
                <c:pt idx="350">
                  <c:v>33.122358943742185</c:v>
                </c:pt>
                <c:pt idx="351">
                  <c:v>33.09764800349604</c:v>
                </c:pt>
                <c:pt idx="352">
                  <c:v>33.073007165302215</c:v>
                </c:pt>
                <c:pt idx="353">
                  <c:v>33.048436032542909</c:v>
                </c:pt>
                <c:pt idx="354">
                  <c:v>33.023934211956778</c:v>
                </c:pt>
                <c:pt idx="355">
                  <c:v>32.999501313601158</c:v>
                </c:pt>
                <c:pt idx="356">
                  <c:v>32.975136950814793</c:v>
                </c:pt>
                <c:pt idx="357">
                  <c:v>32.950840740181178</c:v>
                </c:pt>
                <c:pt idx="358">
                  <c:v>32.926612301492284</c:v>
                </c:pt>
                <c:pt idx="359">
                  <c:v>32.902451257712919</c:v>
                </c:pt>
                <c:pt idx="360">
                  <c:v>32.878357234945504</c:v>
                </c:pt>
                <c:pt idx="361">
                  <c:v>32.854329862395346</c:v>
                </c:pt>
                <c:pt idx="362">
                  <c:v>32.830368772336413</c:v>
                </c:pt>
                <c:pt idx="363">
                  <c:v>32.806473600077538</c:v>
                </c:pt>
                <c:pt idx="364">
                  <c:v>32.782643983929162</c:v>
                </c:pt>
                <c:pt idx="365">
                  <c:v>32.758879565170446</c:v>
                </c:pt>
                <c:pt idx="366">
                  <c:v>32.735179988016874</c:v>
                </c:pt>
                <c:pt idx="367">
                  <c:v>32.711544899588311</c:v>
                </c:pt>
                <c:pt idx="368">
                  <c:v>32.687973949877453</c:v>
                </c:pt>
                <c:pt idx="369">
                  <c:v>32.664466791718766</c:v>
                </c:pt>
                <c:pt idx="370">
                  <c:v>32.641023080757748</c:v>
                </c:pt>
                <c:pt idx="371">
                  <c:v>32.617642475420709</c:v>
                </c:pt>
                <c:pt idx="372">
                  <c:v>32.594324636884913</c:v>
                </c:pt>
                <c:pt idx="373">
                  <c:v>32.571069229049058</c:v>
                </c:pt>
                <c:pt idx="374">
                  <c:v>32.547875918504289</c:v>
                </c:pt>
                <c:pt idx="375">
                  <c:v>32.524744374505445</c:v>
                </c:pt>
                <c:pt idx="376">
                  <c:v>32.5016742689428</c:v>
                </c:pt>
                <c:pt idx="377">
                  <c:v>32.47866527631416</c:v>
                </c:pt>
                <c:pt idx="378">
                  <c:v>32.455717073697215</c:v>
                </c:pt>
                <c:pt idx="379">
                  <c:v>32.432829340722463</c:v>
                </c:pt>
                <c:pt idx="380">
                  <c:v>32.410001759546276</c:v>
                </c:pt>
                <c:pt idx="381">
                  <c:v>32.387234014824486</c:v>
                </c:pt>
                <c:pt idx="382">
                  <c:v>32.364525793686205</c:v>
                </c:pt>
                <c:pt idx="383">
                  <c:v>32.341876785708045</c:v>
                </c:pt>
                <c:pt idx="384">
                  <c:v>32.319286682888645</c:v>
                </c:pt>
                <c:pt idx="385">
                  <c:v>32.29675517962356</c:v>
                </c:pt>
                <c:pt idx="386">
                  <c:v>32.274281972680434</c:v>
                </c:pt>
                <c:pt idx="387">
                  <c:v>32.251866761174519</c:v>
                </c:pt>
                <c:pt idx="388">
                  <c:v>32.229509246544509</c:v>
                </c:pt>
                <c:pt idx="389">
                  <c:v>32.207209132528675</c:v>
                </c:pt>
                <c:pt idx="390">
                  <c:v>32.184966125141322</c:v>
                </c:pt>
                <c:pt idx="391">
                  <c:v>32.162779932649514</c:v>
                </c:pt>
                <c:pt idx="392">
                  <c:v>32.140650265550128</c:v>
                </c:pt>
                <c:pt idx="393">
                  <c:v>32.118576836547177</c:v>
                </c:pt>
                <c:pt idx="394">
                  <c:v>32.096559360529454</c:v>
                </c:pt>
                <c:pt idx="395">
                  <c:v>32.074597554548419</c:v>
                </c:pt>
                <c:pt idx="396">
                  <c:v>32.052691137796359</c:v>
                </c:pt>
                <c:pt idx="397">
                  <c:v>32.030839831584906</c:v>
                </c:pt>
                <c:pt idx="398">
                  <c:v>32.009043359323698</c:v>
                </c:pt>
                <c:pt idx="399">
                  <c:v>31.987301446499416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C356-4D3B-B0BD-7AF4DFE3E035}"/>
            </c:ext>
          </c:extLst>
        </c:ser>
        <c:ser>
          <c:idx val="13"/>
          <c:order val="13"/>
          <c:spPr>
            <a:ln w="28575">
              <a:solidFill>
                <a:srgbClr val="00B0F0"/>
              </a:solidFill>
              <a:prstDash val="solid"/>
            </a:ln>
          </c:spPr>
          <c:marker>
            <c:symbol val="none"/>
          </c:marker>
          <c:dPt>
            <c:idx val="1"/>
            <c:marker>
              <c:symbol val="circle"/>
              <c:size val="7"/>
              <c:spPr>
                <a:solidFill>
                  <a:srgbClr val="00B0F0"/>
                </a:solidFill>
                <a:ln>
                  <a:solidFill>
                    <a:srgbClr val="00B0F0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6-C356-4D3B-B0BD-7AF4DFE3E035}"/>
              </c:ext>
            </c:extLst>
          </c:dPt>
          <c:xVal>
            <c:numRef>
              <c:f>Berechnung_Abstand_Kühlen!$G$21:$G$22</c:f>
              <c:numCache>
                <c:formatCode>General</c:formatCode>
                <c:ptCount val="2"/>
                <c:pt idx="0">
                  <c:v>8.9</c:v>
                </c:pt>
                <c:pt idx="1">
                  <c:v>8.9</c:v>
                </c:pt>
              </c:numCache>
            </c:numRef>
          </c:xVal>
          <c:yVal>
            <c:numRef>
              <c:f>Berechnung_Abstand_Kühlen!$G$18:$G$19</c:f>
              <c:numCache>
                <c:formatCode>0</c:formatCode>
                <c:ptCount val="2"/>
                <c:pt idx="0">
                  <c:v>0</c:v>
                </c:pt>
                <c:pt idx="1">
                  <c:v>45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C356-4D3B-B0BD-7AF4DFE3E035}"/>
            </c:ext>
          </c:extLst>
        </c:ser>
        <c:ser>
          <c:idx val="14"/>
          <c:order val="14"/>
          <c:marker>
            <c:symbol val="none"/>
          </c:marker>
          <c:dPt>
            <c:idx val="1"/>
            <c:marker>
              <c:symbol val="circle"/>
              <c:size val="7"/>
              <c:spPr>
                <a:solidFill>
                  <a:schemeClr val="accent3">
                    <a:lumMod val="75000"/>
                  </a:schemeClr>
                </a:solidFill>
                <a:ln>
                  <a:solidFill>
                    <a:schemeClr val="accent3">
                      <a:lumMod val="75000"/>
                    </a:schemeClr>
                  </a:solidFill>
                </a:ln>
              </c:spPr>
            </c:marker>
            <c:bubble3D val="0"/>
            <c:spPr>
              <a:ln>
                <a:solidFill>
                  <a:schemeClr val="accent3">
                    <a:lumMod val="7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9-C356-4D3B-B0BD-7AF4DFE3E035}"/>
              </c:ext>
            </c:extLst>
          </c:dPt>
          <c:xVal>
            <c:numRef>
              <c:f>Berechnung_Abstand_Kühlen!$H$21:$H$22</c:f>
              <c:numCache>
                <c:formatCode>General</c:formatCode>
                <c:ptCount val="2"/>
                <c:pt idx="0">
                  <c:v>15.9</c:v>
                </c:pt>
                <c:pt idx="1">
                  <c:v>15.9</c:v>
                </c:pt>
              </c:numCache>
            </c:numRef>
          </c:xVal>
          <c:yVal>
            <c:numRef>
              <c:f>Berechnung_Abstand_Kühlen!$H$18:$H$19</c:f>
              <c:numCache>
                <c:formatCode>0</c:formatCode>
                <c:ptCount val="2"/>
                <c:pt idx="0">
                  <c:v>0</c:v>
                </c:pt>
                <c:pt idx="1">
                  <c:v>40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C356-4D3B-B0BD-7AF4DFE3E035}"/>
            </c:ext>
          </c:extLst>
        </c:ser>
        <c:ser>
          <c:idx val="15"/>
          <c:order val="15"/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dPt>
            <c:idx val="1"/>
            <c:marker>
              <c:symbol val="circle"/>
              <c:size val="7"/>
              <c:spPr>
                <a:solidFill>
                  <a:schemeClr val="accent2">
                    <a:lumMod val="75000"/>
                  </a:schemeClr>
                </a:solidFill>
                <a:ln>
                  <a:solidFill>
                    <a:srgbClr val="C0504D">
                      <a:lumMod val="75000"/>
                    </a:srgbClr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B-C356-4D3B-B0BD-7AF4DFE3E035}"/>
              </c:ext>
            </c:extLst>
          </c:dPt>
          <c:xVal>
            <c:numRef>
              <c:f>Berechnung_Abstand_Kühlen!$I$21:$I$22</c:f>
              <c:numCache>
                <c:formatCode>General</c:formatCode>
                <c:ptCount val="2"/>
                <c:pt idx="0">
                  <c:v>28.3</c:v>
                </c:pt>
                <c:pt idx="1">
                  <c:v>28.3</c:v>
                </c:pt>
              </c:numCache>
            </c:numRef>
          </c:xVal>
          <c:yVal>
            <c:numRef>
              <c:f>Berechnung_Abstand_Kühlen!$I$18:$I$19</c:f>
              <c:numCache>
                <c:formatCode>General</c:formatCode>
                <c:ptCount val="2"/>
                <c:pt idx="0">
                  <c:v>0</c:v>
                </c:pt>
                <c:pt idx="1">
                  <c:v>35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C356-4D3B-B0BD-7AF4DFE3E035}"/>
            </c:ext>
          </c:extLst>
        </c:ser>
        <c:ser>
          <c:idx val="16"/>
          <c:order val="16"/>
          <c:tx>
            <c:v>Beurteilungspegel Lr Silent Mode+Schallhaube</c:v>
          </c:tx>
          <c:marker>
            <c:symbol val="none"/>
          </c:marker>
          <c:xVal>
            <c:numRef>
              <c:f>'Berechnung_Abstand_SH+SM'!$B$8:$B$407</c:f>
              <c:numCache>
                <c:formatCode>General</c:formatCode>
                <c:ptCount val="4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</c:numCache>
            </c:numRef>
          </c:xVal>
          <c:yVal>
            <c:numRef>
              <c:f>'Berechnung_Abstand_SH+SM'!$C$8:$C$407</c:f>
              <c:numCache>
                <c:formatCode>0</c:formatCode>
                <c:ptCount val="4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C356-4D3B-B0BD-7AF4DFE3E035}"/>
            </c:ext>
          </c:extLst>
        </c:ser>
        <c:ser>
          <c:idx val="17"/>
          <c:order val="17"/>
          <c:marker>
            <c:symbol val="none"/>
          </c:marker>
          <c:dPt>
            <c:idx val="1"/>
            <c:marker>
              <c:symbol val="circle"/>
              <c:size val="7"/>
              <c:spPr>
                <a:solidFill>
                  <a:srgbClr val="00B0F0"/>
                </a:solidFill>
                <a:ln>
                  <a:solidFill>
                    <a:srgbClr val="00B0F0"/>
                  </a:solidFill>
                </a:ln>
              </c:spPr>
            </c:marker>
            <c:bubble3D val="0"/>
            <c:spPr>
              <a:ln w="28575">
                <a:solidFill>
                  <a:srgbClr val="00B0F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F-C356-4D3B-B0BD-7AF4DFE3E035}"/>
              </c:ext>
            </c:extLst>
          </c:dPt>
          <c:xVal>
            <c:numRef>
              <c:f>'Berechnung_Abstand_SH+SM'!$G$20:$G$21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'Berechnung_Abstand_SH+SM'!$G$17:$G$18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20-C356-4D3B-B0BD-7AF4DFE3E035}"/>
            </c:ext>
          </c:extLst>
        </c:ser>
        <c:ser>
          <c:idx val="18"/>
          <c:order val="18"/>
          <c:spPr>
            <a:ln>
              <a:solidFill>
                <a:srgbClr val="77933C"/>
              </a:solidFill>
            </a:ln>
          </c:spPr>
          <c:marker>
            <c:symbol val="none"/>
          </c:marker>
          <c:dPt>
            <c:idx val="1"/>
            <c:marker>
              <c:symbol val="circle"/>
              <c:size val="7"/>
              <c:spPr>
                <a:solidFill>
                  <a:srgbClr val="77933C"/>
                </a:solidFill>
                <a:ln>
                  <a:solidFill>
                    <a:srgbClr val="77933C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1-C356-4D3B-B0BD-7AF4DFE3E035}"/>
              </c:ext>
            </c:extLst>
          </c:dPt>
          <c:xVal>
            <c:numRef>
              <c:f>'Berechnung_Abstand_SH+SM'!$H$20:$H$21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'Berechnung_Abstand_SH+SM'!$H$17:$H$18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22-C356-4D3B-B0BD-7AF4DFE3E035}"/>
            </c:ext>
          </c:extLst>
        </c:ser>
        <c:ser>
          <c:idx val="19"/>
          <c:order val="19"/>
          <c:spPr>
            <a:ln>
              <a:solidFill>
                <a:srgbClr val="953735"/>
              </a:solidFill>
            </a:ln>
          </c:spPr>
          <c:marker>
            <c:symbol val="none"/>
          </c:marker>
          <c:dPt>
            <c:idx val="1"/>
            <c:marker>
              <c:symbol val="circle"/>
              <c:size val="7"/>
              <c:spPr>
                <a:solidFill>
                  <a:srgbClr val="953735"/>
                </a:solidFill>
                <a:ln>
                  <a:solidFill>
                    <a:srgbClr val="953735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3-C356-4D3B-B0BD-7AF4DFE3E035}"/>
              </c:ext>
            </c:extLst>
          </c:dPt>
          <c:xVal>
            <c:numRef>
              <c:f>'Berechnung_Abstand_SH+SM'!$I$20:$I$21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'Berechnung_Abstand_SH+SM'!$I$17:$I$18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24-C356-4D3B-B0BD-7AF4DFE3E0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066496"/>
        <c:axId val="213068416"/>
      </c:scatterChart>
      <c:valAx>
        <c:axId val="213066496"/>
        <c:scaling>
          <c:orientation val="minMax"/>
          <c:max val="20"/>
        </c:scaling>
        <c:delete val="0"/>
        <c:axPos val="b"/>
        <c:majorGridlines>
          <c:spPr>
            <a:ln>
              <a:solidFill>
                <a:schemeClr val="bg1">
                  <a:lumMod val="65000"/>
                </a:scheme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Abstand in [m]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25400">
            <a:solidFill>
              <a:schemeClr val="tx1"/>
            </a:solidFill>
          </a:ln>
        </c:spPr>
        <c:crossAx val="213068416"/>
        <c:crosses val="autoZero"/>
        <c:crossBetween val="midCat"/>
        <c:majorUnit val="1"/>
      </c:valAx>
      <c:valAx>
        <c:axId val="213068416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65000"/>
                </a:sysClr>
              </a:solidFill>
              <a:prstDash val="sys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Beurteilungspegel in [dB(A)]</a:t>
                </a:r>
              </a:p>
            </c:rich>
          </c:tx>
          <c:layout>
            <c:manualLayout>
              <c:xMode val="edge"/>
              <c:yMode val="edge"/>
              <c:x val="2.444175826658684E-2"/>
              <c:y val="0.28578971746178783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spPr>
          <a:ln w="25400">
            <a:solidFill>
              <a:sysClr val="windowText" lastClr="000000"/>
            </a:solidFill>
          </a:ln>
        </c:spPr>
        <c:crossAx val="213066496"/>
        <c:crosses val="autoZero"/>
        <c:crossBetween val="midCat"/>
        <c:majorUnit val="5"/>
      </c:valAx>
    </c:plotArea>
    <c:legend>
      <c:legendPos val="r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3"/>
        <c:delete val="1"/>
      </c:legendEntry>
      <c:legendEntry>
        <c:idx val="14"/>
        <c:delete val="1"/>
      </c:legendEntry>
      <c:legendEntry>
        <c:idx val="15"/>
        <c:delete val="1"/>
      </c:legendEntry>
      <c:legendEntry>
        <c:idx val="17"/>
        <c:delete val="1"/>
      </c:legendEntry>
      <c:legendEntry>
        <c:idx val="18"/>
        <c:delete val="1"/>
      </c:legendEntry>
      <c:legendEntry>
        <c:idx val="19"/>
        <c:delete val="1"/>
      </c:legendEntry>
      <c:layout>
        <c:manualLayout>
          <c:xMode val="edge"/>
          <c:yMode val="edge"/>
          <c:x val="9.9773349483580201E-2"/>
          <c:y val="0"/>
          <c:w val="0.90022665051642003"/>
          <c:h val="9.8750299834659036E-2"/>
        </c:manualLayout>
      </c:layout>
      <c:overlay val="0"/>
    </c:legend>
    <c:plotVisOnly val="1"/>
    <c:dispBlanksAs val="gap"/>
    <c:showDLblsOverMax val="0"/>
  </c:chart>
  <c:spPr>
    <a:solidFill>
      <a:schemeClr val="bg1">
        <a:lumMod val="85000"/>
      </a:schemeClr>
    </a:solidFill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>
      <c:oddHeader>&amp;Z&amp;"Arial,Fett"&amp;16Schallberechnung&amp;R&amp;I</c:oddHeader>
    </c:headerFooter>
    <c:pageMargins b="0.78740157499999996" l="0.70000000000000062" r="0.70000000000000062" t="0.78740157499999996" header="0.30000000000000032" footer="0.30000000000000032"/>
    <c:pageSetup orientation="portrait"/>
    <c:legacyDrawingHF r:id="rId1"/>
  </c:printSettings>
</c:chartSpace>
</file>

<file path=xl/ctrlProps/ctrlProp1.xml><?xml version="1.0" encoding="utf-8"?>
<formControlPr xmlns="http://schemas.microsoft.com/office/spreadsheetml/2009/9/main" objectType="Drop" dropStyle="combo" dx="22" fmlaLink="Bezug!$B$2" fmlaRange="Bezug!$B$5:$B$26" noThreeD="1" sel="16" val="13"/>
</file>

<file path=xl/ctrlProps/ctrlProp2.xml><?xml version="1.0" encoding="utf-8"?>
<formControlPr xmlns="http://schemas.microsoft.com/office/spreadsheetml/2009/9/main" objectType="Drop" dropStyle="combo" dx="22" fmlaLink="Bezug!$D$2" fmlaRange="WP_Gebiet" noThreeD="1" sel="7" val="0"/>
</file>

<file path=xl/ctrlProps/ctrlProp3.xml><?xml version="1.0" encoding="utf-8"?>
<formControlPr xmlns="http://schemas.microsoft.com/office/spreadsheetml/2009/9/main" objectType="Drop" dropStyle="combo" dx="22" fmlaLink="Bezug!$G$2" fmlaRange="Bezug!$G$5:$G$7" noThreeD="1" sel="1" val="0"/>
</file>

<file path=xl/ctrlProps/ctrlProp4.xml><?xml version="1.0" encoding="utf-8"?>
<formControlPr xmlns="http://schemas.microsoft.com/office/spreadsheetml/2009/9/main" objectType="CheckBox" fmlaLink="Daten_WP!$D$18" lockText="1" noThreeD="1"/>
</file>

<file path=xl/ctrlProps/ctrlProp5.xml><?xml version="1.0" encoding="utf-8"?>
<formControlPr xmlns="http://schemas.microsoft.com/office/spreadsheetml/2009/9/main" objectType="CheckBox" checked="Checked" fmlaLink="Daten_WP!$D$19" lockText="1" noThreeD="1"/>
</file>

<file path=xl/ctrlProps/ctrlProp6.xml><?xml version="1.0" encoding="utf-8"?>
<formControlPr xmlns="http://schemas.microsoft.com/office/spreadsheetml/2009/9/main" objectType="Radio" firstButton="1" fmlaLink="Daten_WP!$B$12" lockText="1" noThreeD="1"/>
</file>

<file path=xl/ctrlProps/ctrlProp7.xml><?xml version="1.0" encoding="utf-8"?>
<formControlPr xmlns="http://schemas.microsoft.com/office/spreadsheetml/2009/9/main" objectType="Radio" checked="Checked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CheckBox" fmlaLink="Daten_WP!$D$20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tiff"/><Relationship Id="rId2" Type="http://schemas.openxmlformats.org/officeDocument/2006/relationships/image" Target="../media/image3.tiff"/><Relationship Id="rId1" Type="http://schemas.openxmlformats.org/officeDocument/2006/relationships/chart" Target="../charts/chart1.xml"/><Relationship Id="rId4" Type="http://schemas.openxmlformats.org/officeDocument/2006/relationships/image" Target="../media/image5.tif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40341</xdr:colOff>
      <xdr:row>0</xdr:row>
      <xdr:rowOff>24653</xdr:rowOff>
    </xdr:from>
    <xdr:to>
      <xdr:col>14</xdr:col>
      <xdr:colOff>714375</xdr:colOff>
      <xdr:row>18</xdr:row>
      <xdr:rowOff>247650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133350</xdr:colOff>
      <xdr:row>10</xdr:row>
      <xdr:rowOff>138796</xdr:rowOff>
    </xdr:from>
    <xdr:to>
      <xdr:col>1</xdr:col>
      <xdr:colOff>2514888</xdr:colOff>
      <xdr:row>15</xdr:row>
      <xdr:rowOff>49354</xdr:rowOff>
    </xdr:to>
    <xdr:pic>
      <xdr:nvPicPr>
        <xdr:cNvPr id="9" name="Grafik 8" descr="Prospekt-WP-Aufstellung Aussengeraet-am Grund.tif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 t="17360" r="19456" b="13773"/>
        <a:stretch>
          <a:fillRect/>
        </a:stretch>
      </xdr:blipFill>
      <xdr:spPr>
        <a:xfrm>
          <a:off x="337457" y="2179867"/>
          <a:ext cx="2381538" cy="1407343"/>
        </a:xfrm>
        <a:prstGeom prst="rect">
          <a:avLst/>
        </a:prstGeom>
      </xdr:spPr>
    </xdr:pic>
    <xdr:clientData/>
  </xdr:twoCellAnchor>
  <xdr:twoCellAnchor editAs="oneCell">
    <xdr:from>
      <xdr:col>1</xdr:col>
      <xdr:colOff>2638424</xdr:colOff>
      <xdr:row>10</xdr:row>
      <xdr:rowOff>138795</xdr:rowOff>
    </xdr:from>
    <xdr:to>
      <xdr:col>2</xdr:col>
      <xdr:colOff>1465698</xdr:colOff>
      <xdr:row>15</xdr:row>
      <xdr:rowOff>49353</xdr:rowOff>
    </xdr:to>
    <xdr:pic>
      <xdr:nvPicPr>
        <xdr:cNvPr id="10" name="Grafik 9" descr="Prospekt-WP-Aufstellung Aussengeraet-am Haus.tif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 t="16223" r="17445" b="18140"/>
        <a:stretch>
          <a:fillRect/>
        </a:stretch>
      </xdr:blipFill>
      <xdr:spPr>
        <a:xfrm>
          <a:off x="2842531" y="2179866"/>
          <a:ext cx="2555631" cy="1407343"/>
        </a:xfrm>
        <a:prstGeom prst="rect">
          <a:avLst/>
        </a:prstGeom>
      </xdr:spPr>
    </xdr:pic>
    <xdr:clientData/>
  </xdr:twoCellAnchor>
  <xdr:twoCellAnchor editAs="oneCell">
    <xdr:from>
      <xdr:col>2</xdr:col>
      <xdr:colOff>1606144</xdr:colOff>
      <xdr:row>10</xdr:row>
      <xdr:rowOff>132392</xdr:rowOff>
    </xdr:from>
    <xdr:to>
      <xdr:col>3</xdr:col>
      <xdr:colOff>655171</xdr:colOff>
      <xdr:row>15</xdr:row>
      <xdr:rowOff>42950</xdr:rowOff>
    </xdr:to>
    <xdr:pic>
      <xdr:nvPicPr>
        <xdr:cNvPr id="11" name="Grafik 10" descr="Prospekt-WP-Aufstellung Aussengeraet-im Eck.tif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 t="6998" r="13836" b="23795"/>
        <a:stretch>
          <a:fillRect/>
        </a:stretch>
      </xdr:blipFill>
      <xdr:spPr>
        <a:xfrm>
          <a:off x="5550615" y="3348480"/>
          <a:ext cx="2534055" cy="1423352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</xdr:row>
          <xdr:rowOff>57150</xdr:rowOff>
        </xdr:from>
        <xdr:to>
          <xdr:col>2</xdr:col>
          <xdr:colOff>3438525</xdr:colOff>
          <xdr:row>1</xdr:row>
          <xdr:rowOff>276225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29</xdr:row>
          <xdr:rowOff>47625</xdr:rowOff>
        </xdr:from>
        <xdr:to>
          <xdr:col>2</xdr:col>
          <xdr:colOff>3467100</xdr:colOff>
          <xdr:row>29</xdr:row>
          <xdr:rowOff>257175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28</xdr:row>
          <xdr:rowOff>57150</xdr:rowOff>
        </xdr:from>
        <xdr:to>
          <xdr:col>2</xdr:col>
          <xdr:colOff>3457575</xdr:colOff>
          <xdr:row>28</xdr:row>
          <xdr:rowOff>276225</xdr:rowOff>
        </xdr:to>
        <xdr:sp macro="" textlink="">
          <xdr:nvSpPr>
            <xdr:cNvPr id="1028" name="Drop Dow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219075</xdr:colOff>
          <xdr:row>17</xdr:row>
          <xdr:rowOff>123825</xdr:rowOff>
        </xdr:from>
        <xdr:to>
          <xdr:col>18</xdr:col>
          <xdr:colOff>28575</xdr:colOff>
          <xdr:row>18</xdr:row>
          <xdr:rowOff>295275</xdr:rowOff>
        </xdr:to>
        <xdr:sp macro="" textlink="">
          <xdr:nvSpPr>
            <xdr:cNvPr id="1029" name="CommandButton1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20</xdr:row>
          <xdr:rowOff>85725</xdr:rowOff>
        </xdr:from>
        <xdr:to>
          <xdr:col>1</xdr:col>
          <xdr:colOff>2105025</xdr:colOff>
          <xdr:row>21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Kulissenschalldämpfer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21</xdr:row>
          <xdr:rowOff>85725</xdr:rowOff>
        </xdr:from>
        <xdr:to>
          <xdr:col>1</xdr:col>
          <xdr:colOff>1676400</xdr:colOff>
          <xdr:row>22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Silent Mode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15</xdr:row>
          <xdr:rowOff>180975</xdr:rowOff>
        </xdr:from>
        <xdr:to>
          <xdr:col>1</xdr:col>
          <xdr:colOff>2533650</xdr:colOff>
          <xdr:row>16</xdr:row>
          <xdr:rowOff>133350</xdr:rowOff>
        </xdr:to>
        <xdr:sp macro="" textlink="">
          <xdr:nvSpPr>
            <xdr:cNvPr id="1033" name="Option Button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WP freistehend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2686050</xdr:colOff>
          <xdr:row>15</xdr:row>
          <xdr:rowOff>180975</xdr:rowOff>
        </xdr:from>
        <xdr:to>
          <xdr:col>2</xdr:col>
          <xdr:colOff>1485900</xdr:colOff>
          <xdr:row>16</xdr:row>
          <xdr:rowOff>123825</xdr:rowOff>
        </xdr:to>
        <xdr:sp macro="" textlink="">
          <xdr:nvSpPr>
            <xdr:cNvPr id="1034" name="Option Button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WP an der Außenmauer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1676400</xdr:colOff>
          <xdr:row>15</xdr:row>
          <xdr:rowOff>133350</xdr:rowOff>
        </xdr:from>
        <xdr:to>
          <xdr:col>3</xdr:col>
          <xdr:colOff>571500</xdr:colOff>
          <xdr:row>16</xdr:row>
          <xdr:rowOff>190500</xdr:rowOff>
        </xdr:to>
        <xdr:sp macro="" textlink="">
          <xdr:nvSpPr>
            <xdr:cNvPr id="1035" name="Option Button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WP außen in einspringender Fassadenecke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22</xdr:row>
          <xdr:rowOff>104775</xdr:rowOff>
        </xdr:from>
        <xdr:to>
          <xdr:col>1</xdr:col>
          <xdr:colOff>3228975</xdr:colOff>
          <xdr:row>23</xdr:row>
          <xdr:rowOff>9525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Schallhaube (bei Lwi-Split)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.xml"/><Relationship Id="rId13" Type="http://schemas.openxmlformats.org/officeDocument/2006/relationships/ctrlProp" Target="../ctrlProps/ctrlProp7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1.xml"/><Relationship Id="rId12" Type="http://schemas.openxmlformats.org/officeDocument/2006/relationships/ctrlProp" Target="../ctrlProps/ctrlProp6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11" Type="http://schemas.openxmlformats.org/officeDocument/2006/relationships/ctrlProp" Target="../ctrlProps/ctrlProp5.xml"/><Relationship Id="rId5" Type="http://schemas.openxmlformats.org/officeDocument/2006/relationships/control" Target="../activeX/activeX1.xml"/><Relationship Id="rId15" Type="http://schemas.openxmlformats.org/officeDocument/2006/relationships/ctrlProp" Target="../ctrlProps/ctrlProp9.xml"/><Relationship Id="rId10" Type="http://schemas.openxmlformats.org/officeDocument/2006/relationships/ctrlProp" Target="../ctrlProps/ctrlProp4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3.xml"/><Relationship Id="rId14" Type="http://schemas.openxmlformats.org/officeDocument/2006/relationships/ctrlProp" Target="../ctrlProps/ctrlProp8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Z44"/>
  <sheetViews>
    <sheetView tabSelected="1" view="pageLayout" zoomScale="75" zoomScaleNormal="70" zoomScalePageLayoutView="75" workbookViewId="0">
      <selection activeCell="C21" sqref="C21"/>
    </sheetView>
  </sheetViews>
  <sheetFormatPr baseColWidth="10" defaultColWidth="11.42578125" defaultRowHeight="14.25" zeroHeight="1" x14ac:dyDescent="0.2"/>
  <cols>
    <col min="1" max="1" width="4.85546875" style="62" customWidth="1"/>
    <col min="2" max="2" width="56" style="62" bestFit="1" customWidth="1"/>
    <col min="3" max="3" width="52.28515625" style="62" customWidth="1"/>
    <col min="4" max="9" width="11.42578125" style="62"/>
    <col min="10" max="10" width="19.5703125" style="62" customWidth="1"/>
    <col min="11" max="13" width="11.42578125" style="62"/>
    <col min="14" max="14" width="9.28515625" style="62" customWidth="1"/>
    <col min="15" max="15" width="14.140625" style="62" bestFit="1" customWidth="1"/>
    <col min="16" max="19" width="11.42578125" style="62"/>
    <col min="20" max="21" width="0" style="62" hidden="1" customWidth="1"/>
    <col min="22" max="16384" width="11.42578125" style="62"/>
  </cols>
  <sheetData>
    <row r="1" spans="1:26" ht="24" customHeight="1" x14ac:dyDescent="0.2">
      <c r="A1" s="63"/>
      <c r="B1" s="155" t="s">
        <v>0</v>
      </c>
      <c r="C1" s="156"/>
      <c r="D1" s="64"/>
      <c r="E1" s="65"/>
      <c r="F1" s="66"/>
      <c r="G1" s="66"/>
      <c r="H1" s="66"/>
      <c r="I1" s="66"/>
      <c r="J1" s="66"/>
      <c r="K1" s="66"/>
      <c r="L1" s="66"/>
      <c r="M1" s="66"/>
      <c r="N1" s="66"/>
      <c r="O1" s="64"/>
      <c r="P1" s="67"/>
      <c r="Q1" s="63"/>
      <c r="R1" s="63"/>
      <c r="S1" s="63"/>
      <c r="T1" s="63"/>
      <c r="U1" s="63"/>
      <c r="V1" s="63"/>
      <c r="W1" s="63"/>
      <c r="X1" s="63"/>
      <c r="Y1" s="63"/>
      <c r="Z1" s="63"/>
    </row>
    <row r="2" spans="1:26" ht="24" customHeight="1" x14ac:dyDescent="0.25">
      <c r="A2" s="63"/>
      <c r="B2" s="68" t="s">
        <v>1</v>
      </c>
      <c r="C2" s="99"/>
      <c r="D2" s="70"/>
      <c r="E2" s="71"/>
      <c r="F2" s="72"/>
      <c r="G2" s="72"/>
      <c r="H2" s="72"/>
      <c r="I2" s="72"/>
      <c r="J2" s="72"/>
      <c r="K2" s="72"/>
      <c r="L2" s="72"/>
      <c r="M2" s="72"/>
      <c r="N2" s="72"/>
      <c r="O2" s="70"/>
      <c r="P2" s="67"/>
      <c r="Q2" s="63"/>
      <c r="R2" s="63"/>
      <c r="S2" s="63"/>
      <c r="T2" s="6" t="s">
        <v>156</v>
      </c>
      <c r="U2" s="6" t="s">
        <v>154</v>
      </c>
      <c r="V2"/>
      <c r="W2" s="63"/>
      <c r="X2" s="63"/>
      <c r="Y2" s="63"/>
      <c r="Z2" s="63"/>
    </row>
    <row r="3" spans="1:26" ht="24" customHeight="1" x14ac:dyDescent="0.25">
      <c r="A3" s="63"/>
      <c r="B3" s="68" t="s">
        <v>133</v>
      </c>
      <c r="C3" s="73">
        <f ca="1">Daten_WP!B4</f>
        <v>66</v>
      </c>
      <c r="D3" s="74" t="s">
        <v>16</v>
      </c>
      <c r="E3" s="71"/>
      <c r="F3" s="72"/>
      <c r="G3" s="72"/>
      <c r="H3" s="72"/>
      <c r="I3" s="72"/>
      <c r="J3" s="72"/>
      <c r="K3" s="72"/>
      <c r="L3" s="72"/>
      <c r="M3" s="72"/>
      <c r="N3" s="72"/>
      <c r="O3" s="70"/>
      <c r="P3" s="67"/>
      <c r="Q3" s="63"/>
      <c r="R3" s="63"/>
      <c r="S3" s="63"/>
      <c r="T3" s="6" t="b">
        <f>Daten_WP!D19</f>
        <v>1</v>
      </c>
      <c r="U3" s="6" t="str">
        <f>Daten_WP!D22</f>
        <v>FALSCH</v>
      </c>
      <c r="V3" s="10"/>
      <c r="W3" s="63"/>
      <c r="X3" s="63"/>
      <c r="Y3" s="63"/>
      <c r="Z3" s="63"/>
    </row>
    <row r="4" spans="1:26" ht="24" customHeight="1" x14ac:dyDescent="0.2">
      <c r="A4" s="63"/>
      <c r="B4" s="68" t="s">
        <v>129</v>
      </c>
      <c r="C4" s="73">
        <f ca="1">Daten_WP!B5</f>
        <v>54</v>
      </c>
      <c r="D4" s="74" t="s">
        <v>16</v>
      </c>
      <c r="E4" s="71"/>
      <c r="F4" s="72"/>
      <c r="G4" s="72"/>
      <c r="H4" s="72"/>
      <c r="I4" s="72"/>
      <c r="J4" s="72"/>
      <c r="K4" s="72"/>
      <c r="L4" s="72"/>
      <c r="M4" s="72"/>
      <c r="N4" s="72"/>
      <c r="O4" s="70"/>
      <c r="P4" s="67"/>
      <c r="Q4" s="63"/>
      <c r="R4" s="63"/>
      <c r="S4" s="63"/>
      <c r="T4" s="63"/>
      <c r="U4" s="63"/>
      <c r="V4" s="63"/>
      <c r="W4" s="63"/>
      <c r="X4" s="63"/>
      <c r="Y4" s="63"/>
      <c r="Z4" s="63"/>
    </row>
    <row r="5" spans="1:26" ht="24" customHeight="1" x14ac:dyDescent="0.2">
      <c r="A5" s="63"/>
      <c r="B5" s="68" t="str">
        <f ca="1">IF(Daten_WP!B8="Samsung","Schallleistungspegel Kühlen:","")</f>
        <v>Schallleistungspegel Kühlen:</v>
      </c>
      <c r="C5" s="73">
        <f ca="1">IF(Daten_WP!B8="Samsung",Daten_WP!B6,"")</f>
        <v>69</v>
      </c>
      <c r="D5" s="74" t="str">
        <f ca="1">IF(Daten_WP!B8="Samsung","dB(A)","")</f>
        <v>dB(A)</v>
      </c>
      <c r="E5" s="71"/>
      <c r="F5" s="72"/>
      <c r="G5" s="72"/>
      <c r="H5" s="72"/>
      <c r="I5" s="72"/>
      <c r="J5" s="72"/>
      <c r="K5" s="72"/>
      <c r="L5" s="72"/>
      <c r="M5" s="72"/>
      <c r="N5" s="72"/>
      <c r="O5" s="70"/>
      <c r="P5" s="67"/>
      <c r="Q5" s="63"/>
      <c r="R5" s="63"/>
      <c r="S5" s="63"/>
      <c r="T5" s="63"/>
      <c r="U5" s="63"/>
      <c r="V5" s="63"/>
      <c r="W5" s="63"/>
      <c r="X5" s="63"/>
      <c r="Y5" s="63"/>
      <c r="Z5" s="63"/>
    </row>
    <row r="6" spans="1:26" ht="24" customHeight="1" thickBot="1" x14ac:dyDescent="0.25">
      <c r="A6" s="63"/>
      <c r="B6" s="135" t="s">
        <v>148</v>
      </c>
      <c r="C6" s="73">
        <f ca="1">Daten_WP!B7</f>
        <v>50</v>
      </c>
      <c r="D6" s="74" t="s">
        <v>16</v>
      </c>
      <c r="E6" s="71"/>
      <c r="F6" s="72"/>
      <c r="G6" s="72"/>
      <c r="H6" s="72"/>
      <c r="I6" s="72"/>
      <c r="J6" s="72"/>
      <c r="K6" s="72"/>
      <c r="L6" s="72"/>
      <c r="M6" s="72"/>
      <c r="N6" s="72"/>
      <c r="O6" s="70"/>
      <c r="P6" s="67"/>
      <c r="Q6" s="63"/>
      <c r="R6" s="63"/>
      <c r="S6" s="63"/>
      <c r="T6" s="63"/>
      <c r="U6" s="63"/>
      <c r="V6" s="63"/>
      <c r="W6" s="63"/>
      <c r="X6" s="63"/>
      <c r="Y6" s="63"/>
      <c r="Z6" s="63"/>
    </row>
    <row r="7" spans="1:26" ht="24" customHeight="1" x14ac:dyDescent="0.2">
      <c r="A7" s="63"/>
      <c r="B7" s="160"/>
      <c r="C7" s="161"/>
      <c r="D7" s="162"/>
      <c r="E7" s="71"/>
      <c r="F7" s="72"/>
      <c r="G7" s="72"/>
      <c r="H7" s="72"/>
      <c r="I7" s="72"/>
      <c r="J7" s="72"/>
      <c r="K7" s="72"/>
      <c r="L7" s="72"/>
      <c r="M7" s="72"/>
      <c r="N7" s="72"/>
      <c r="O7" s="70"/>
      <c r="P7" s="67"/>
      <c r="Q7" s="63"/>
      <c r="R7" s="63"/>
      <c r="S7" s="63"/>
      <c r="T7" s="63"/>
      <c r="U7" s="63"/>
      <c r="V7" s="63"/>
      <c r="W7" s="63"/>
      <c r="X7" s="63"/>
      <c r="Y7" s="63"/>
      <c r="Z7" s="63"/>
    </row>
    <row r="8" spans="1:26" ht="24" customHeight="1" thickBot="1" x14ac:dyDescent="0.25">
      <c r="A8" s="63"/>
      <c r="B8" s="163"/>
      <c r="C8" s="164"/>
      <c r="D8" s="165"/>
      <c r="E8" s="71"/>
      <c r="F8" s="72"/>
      <c r="G8" s="72"/>
      <c r="H8" s="72"/>
      <c r="I8" s="72"/>
      <c r="J8" s="72"/>
      <c r="K8" s="72"/>
      <c r="L8" s="72"/>
      <c r="M8" s="72"/>
      <c r="N8" s="72"/>
      <c r="O8" s="70"/>
      <c r="P8" s="67"/>
      <c r="Q8" s="63"/>
      <c r="R8" s="63"/>
      <c r="S8" s="63"/>
      <c r="T8" s="63"/>
      <c r="U8" s="63"/>
      <c r="V8" s="63"/>
      <c r="W8" s="63"/>
      <c r="X8" s="63"/>
      <c r="Y8" s="63"/>
      <c r="Z8" s="63"/>
    </row>
    <row r="9" spans="1:26" ht="24" customHeight="1" x14ac:dyDescent="0.2">
      <c r="A9" s="63"/>
      <c r="B9" s="155" t="s">
        <v>19</v>
      </c>
      <c r="C9" s="156"/>
      <c r="D9" s="64"/>
      <c r="E9" s="71"/>
      <c r="F9" s="72"/>
      <c r="G9" s="72"/>
      <c r="H9" s="72"/>
      <c r="I9" s="72"/>
      <c r="J9" s="72"/>
      <c r="K9" s="72"/>
      <c r="L9" s="72"/>
      <c r="M9" s="72"/>
      <c r="N9" s="72"/>
      <c r="O9" s="70"/>
      <c r="P9" s="67"/>
      <c r="Q9" s="63"/>
      <c r="R9" s="63"/>
      <c r="S9" s="63"/>
      <c r="T9" s="63"/>
      <c r="U9" s="63"/>
      <c r="V9" s="63"/>
      <c r="W9" s="63"/>
      <c r="X9" s="63"/>
      <c r="Y9" s="63"/>
      <c r="Z9" s="63"/>
    </row>
    <row r="10" spans="1:26" ht="24" customHeight="1" x14ac:dyDescent="0.2">
      <c r="A10" s="63"/>
      <c r="B10" s="68" t="s">
        <v>73</v>
      </c>
      <c r="C10" s="51">
        <v>12</v>
      </c>
      <c r="D10" s="75" t="s">
        <v>33</v>
      </c>
      <c r="E10" s="71"/>
      <c r="F10" s="72"/>
      <c r="G10" s="72"/>
      <c r="H10" s="72"/>
      <c r="I10" s="72"/>
      <c r="J10" s="72"/>
      <c r="K10" s="72"/>
      <c r="L10" s="72"/>
      <c r="M10" s="72"/>
      <c r="N10" s="72"/>
      <c r="O10" s="70"/>
      <c r="P10" s="67"/>
      <c r="Q10" s="63"/>
      <c r="R10" s="63"/>
      <c r="S10" s="63"/>
      <c r="T10" s="63"/>
      <c r="U10" s="63"/>
      <c r="V10" s="63"/>
      <c r="W10" s="63"/>
      <c r="X10" s="63"/>
      <c r="Y10" s="63"/>
      <c r="Z10" s="63"/>
    </row>
    <row r="11" spans="1:26" ht="24" customHeight="1" x14ac:dyDescent="0.2">
      <c r="A11" s="63"/>
      <c r="B11" s="71"/>
      <c r="C11" s="72"/>
      <c r="D11" s="70"/>
      <c r="E11" s="71"/>
      <c r="F11" s="72"/>
      <c r="G11" s="72"/>
      <c r="H11" s="72"/>
      <c r="I11" s="72"/>
      <c r="J11" s="72"/>
      <c r="K11" s="72"/>
      <c r="L11" s="72"/>
      <c r="M11" s="72"/>
      <c r="N11" s="72"/>
      <c r="O11" s="70"/>
      <c r="P11" s="67"/>
      <c r="Q11" s="63"/>
      <c r="R11" s="63"/>
      <c r="S11" s="63"/>
      <c r="T11" s="63"/>
      <c r="U11" s="63"/>
      <c r="V11" s="63"/>
      <c r="W11" s="63"/>
      <c r="X11" s="63"/>
      <c r="Y11" s="63"/>
      <c r="Z11" s="63"/>
    </row>
    <row r="12" spans="1:26" ht="24" customHeight="1" x14ac:dyDescent="0.2">
      <c r="A12" s="63"/>
      <c r="B12" s="68"/>
      <c r="C12" s="73"/>
      <c r="D12" s="75"/>
      <c r="E12" s="71"/>
      <c r="F12" s="72"/>
      <c r="G12" s="72"/>
      <c r="H12" s="72"/>
      <c r="I12" s="72"/>
      <c r="J12" s="72"/>
      <c r="K12" s="72"/>
      <c r="L12" s="72"/>
      <c r="M12" s="72"/>
      <c r="N12" s="72"/>
      <c r="O12" s="70"/>
      <c r="P12" s="67"/>
      <c r="Q12" s="63"/>
      <c r="R12" s="63"/>
      <c r="S12" s="63"/>
      <c r="T12" s="63"/>
      <c r="U12" s="63"/>
      <c r="V12" s="63"/>
      <c r="W12" s="63"/>
      <c r="X12" s="63"/>
      <c r="Y12" s="63"/>
      <c r="Z12" s="63"/>
    </row>
    <row r="13" spans="1:26" ht="24" customHeight="1" x14ac:dyDescent="0.2">
      <c r="A13" s="63"/>
      <c r="B13" s="68"/>
      <c r="C13" s="73"/>
      <c r="D13" s="75"/>
      <c r="E13" s="71"/>
      <c r="F13" s="72"/>
      <c r="G13" s="72"/>
      <c r="H13" s="72"/>
      <c r="I13" s="72"/>
      <c r="J13" s="72"/>
      <c r="K13" s="72"/>
      <c r="L13" s="72"/>
      <c r="M13" s="72"/>
      <c r="N13" s="72"/>
      <c r="O13" s="70"/>
      <c r="P13" s="67"/>
      <c r="Q13" s="63"/>
      <c r="R13" s="63"/>
      <c r="S13" s="63"/>
      <c r="T13" s="63"/>
      <c r="U13" s="63"/>
      <c r="V13" s="63"/>
      <c r="W13" s="63"/>
      <c r="X13" s="63"/>
      <c r="Y13" s="63"/>
      <c r="Z13" s="63"/>
    </row>
    <row r="14" spans="1:26" ht="24" customHeight="1" x14ac:dyDescent="0.2">
      <c r="A14" s="63"/>
      <c r="B14" s="68"/>
      <c r="C14" s="73"/>
      <c r="D14" s="75"/>
      <c r="E14" s="71"/>
      <c r="F14" s="72"/>
      <c r="G14" s="72"/>
      <c r="H14" s="72"/>
      <c r="I14" s="72"/>
      <c r="J14" s="72"/>
      <c r="K14" s="72"/>
      <c r="L14" s="72"/>
      <c r="M14" s="72"/>
      <c r="N14" s="72"/>
      <c r="O14" s="70"/>
      <c r="P14" s="67"/>
      <c r="Q14" s="63"/>
      <c r="R14" s="63"/>
      <c r="S14" s="63"/>
      <c r="T14" s="63"/>
      <c r="U14" s="63"/>
      <c r="V14" s="63"/>
      <c r="W14" s="63"/>
      <c r="X14" s="63"/>
      <c r="Y14" s="63"/>
      <c r="Z14" s="63"/>
    </row>
    <row r="15" spans="1:26" ht="24" customHeight="1" x14ac:dyDescent="0.2">
      <c r="A15" s="63"/>
      <c r="B15" s="68"/>
      <c r="C15" s="73"/>
      <c r="D15" s="75"/>
      <c r="E15" s="71"/>
      <c r="F15" s="72"/>
      <c r="G15" s="72"/>
      <c r="H15" s="72"/>
      <c r="I15" s="72"/>
      <c r="J15" s="72"/>
      <c r="K15" s="72"/>
      <c r="L15" s="72"/>
      <c r="M15" s="72"/>
      <c r="N15" s="72"/>
      <c r="O15" s="70"/>
      <c r="P15" s="67"/>
      <c r="Q15" s="63"/>
      <c r="R15" s="63"/>
      <c r="S15" s="63"/>
      <c r="T15" s="63"/>
      <c r="U15" s="63"/>
      <c r="V15" s="63"/>
      <c r="W15" s="63"/>
      <c r="X15" s="63"/>
      <c r="Y15" s="63"/>
      <c r="Z15" s="63"/>
    </row>
    <row r="16" spans="1:26" ht="24" customHeight="1" x14ac:dyDescent="0.2">
      <c r="A16" s="63"/>
      <c r="B16" s="68"/>
      <c r="C16" s="73"/>
      <c r="D16" s="75"/>
      <c r="E16" s="71"/>
      <c r="F16" s="72"/>
      <c r="G16" s="72"/>
      <c r="H16" s="72"/>
      <c r="I16" s="72"/>
      <c r="J16" s="72"/>
      <c r="K16" s="72"/>
      <c r="L16" s="72"/>
      <c r="M16" s="72"/>
      <c r="N16" s="72"/>
      <c r="O16" s="70"/>
      <c r="P16" s="67"/>
      <c r="Q16" s="63"/>
      <c r="R16" s="63"/>
      <c r="S16" s="63"/>
      <c r="T16" s="63"/>
      <c r="U16" s="63"/>
      <c r="V16" s="63"/>
      <c r="W16" s="63"/>
      <c r="X16" s="63"/>
      <c r="Y16" s="63"/>
      <c r="Z16" s="63"/>
    </row>
    <row r="17" spans="1:26" ht="24" customHeight="1" thickBot="1" x14ac:dyDescent="0.25">
      <c r="A17" s="63"/>
      <c r="B17" s="68"/>
      <c r="C17" s="73"/>
      <c r="D17" s="75"/>
      <c r="E17" s="71"/>
      <c r="F17" s="72"/>
      <c r="G17" s="72"/>
      <c r="H17" s="72"/>
      <c r="I17" s="72"/>
      <c r="J17" s="72"/>
      <c r="K17" s="72"/>
      <c r="L17" s="72"/>
      <c r="M17" s="72"/>
      <c r="N17" s="72"/>
      <c r="O17" s="70"/>
      <c r="P17" s="67"/>
      <c r="Q17" s="63"/>
      <c r="R17" s="63"/>
      <c r="S17" s="63"/>
      <c r="T17" s="63"/>
      <c r="U17" s="63"/>
      <c r="V17" s="63"/>
      <c r="W17" s="63"/>
      <c r="X17" s="63"/>
      <c r="Y17" s="63"/>
      <c r="Z17" s="63"/>
    </row>
    <row r="18" spans="1:26" ht="24" customHeight="1" x14ac:dyDescent="0.2">
      <c r="A18" s="63"/>
      <c r="B18" s="160"/>
      <c r="C18" s="161"/>
      <c r="D18" s="162"/>
      <c r="E18" s="71"/>
      <c r="F18" s="72"/>
      <c r="G18" s="72"/>
      <c r="H18" s="72"/>
      <c r="I18" s="72"/>
      <c r="J18" s="72"/>
      <c r="K18" s="72"/>
      <c r="L18" s="72"/>
      <c r="M18" s="72"/>
      <c r="N18" s="72"/>
      <c r="O18" s="70"/>
      <c r="P18" s="67"/>
      <c r="Q18" s="63"/>
      <c r="R18" s="63"/>
      <c r="S18" s="63"/>
      <c r="T18" s="63"/>
      <c r="U18" s="63"/>
      <c r="V18" s="63"/>
      <c r="W18" s="63"/>
      <c r="X18" s="63"/>
      <c r="Y18" s="63"/>
      <c r="Z18" s="63"/>
    </row>
    <row r="19" spans="1:26" ht="24" customHeight="1" thickBot="1" x14ac:dyDescent="0.25">
      <c r="A19" s="63"/>
      <c r="B19" s="163"/>
      <c r="C19" s="164"/>
      <c r="D19" s="165"/>
      <c r="E19" s="71"/>
      <c r="F19" s="72"/>
      <c r="G19" s="72"/>
      <c r="H19" s="72"/>
      <c r="I19" s="72"/>
      <c r="J19" s="72"/>
      <c r="K19" s="72"/>
      <c r="L19" s="72"/>
      <c r="M19" s="72"/>
      <c r="N19" s="72"/>
      <c r="O19" s="70"/>
      <c r="P19" s="67"/>
      <c r="Q19" s="63"/>
      <c r="R19" s="63"/>
      <c r="S19" s="63"/>
      <c r="T19" s="63"/>
      <c r="U19" s="63"/>
      <c r="V19" s="63"/>
      <c r="W19" s="63"/>
      <c r="X19" s="63"/>
      <c r="Y19" s="63"/>
      <c r="Z19" s="63"/>
    </row>
    <row r="20" spans="1:26" ht="24" customHeight="1" x14ac:dyDescent="0.2">
      <c r="A20" s="63"/>
      <c r="B20" s="155" t="s">
        <v>79</v>
      </c>
      <c r="C20" s="156"/>
      <c r="D20" s="64"/>
      <c r="E20" s="166" t="s">
        <v>140</v>
      </c>
      <c r="F20" s="167"/>
      <c r="G20" s="167"/>
      <c r="H20" s="167"/>
      <c r="I20" s="167"/>
      <c r="J20" s="167"/>
      <c r="K20" s="114">
        <f ca="1">IF(Daten_WP!B8="Herz",($C$3+10*LOG(Daten_WP!$E$13/(4*PI()*Schalltool_HERZ!$C$10^2)))+Schalltool_HERZ!K$6+Daten_WP!$E$18,IF(Daten_WP!B8="Samsung",($C$3+10*LOG(Daten_WP!$E$13/(4*PI()*Schalltool_HERZ!$C$10^2)))+Schalltool_HERZ!K$6+Daten_WP!$E$20))</f>
        <v>39.444876352106164</v>
      </c>
      <c r="L20" s="76" t="s">
        <v>16</v>
      </c>
      <c r="M20" s="115" t="s">
        <v>77</v>
      </c>
      <c r="N20" s="116">
        <f>C10</f>
        <v>12</v>
      </c>
      <c r="O20" s="117" t="s">
        <v>78</v>
      </c>
      <c r="P20" s="67"/>
      <c r="Q20" s="63"/>
      <c r="R20" s="63"/>
      <c r="S20" s="63"/>
      <c r="T20" s="63"/>
      <c r="U20" s="63"/>
      <c r="V20" s="63"/>
      <c r="W20" s="63"/>
      <c r="X20" s="63"/>
      <c r="Y20" s="63"/>
      <c r="Z20" s="63"/>
    </row>
    <row r="21" spans="1:26" ht="24" customHeight="1" x14ac:dyDescent="0.2">
      <c r="A21" s="63"/>
      <c r="B21" s="124"/>
      <c r="C21" s="125"/>
      <c r="D21" s="70"/>
      <c r="E21" s="168" t="str">
        <f ca="1">IF(AND(Daten_WP!$B$8="Herz",Daten_WP!$B$6="-"),"","berechneter Beurteilungspegel Lr Kühlen:")</f>
        <v>berechneter Beurteilungspegel Lr Kühlen:</v>
      </c>
      <c r="F21" s="169"/>
      <c r="G21" s="169"/>
      <c r="H21" s="169"/>
      <c r="I21" s="169"/>
      <c r="J21" s="169"/>
      <c r="K21" s="77">
        <f ca="1">IF(AND(Daten_WP!B8="Herz",Daten_WP!B6="-"),"",IF(AND(Daten_WP!B8="Herz",Daten_WP!B6&lt;&gt;"-"),($C$3+10*LOG(Daten_WP!$E$13/(4*PI()*Schalltool_HERZ!$C$10^2)))+Schalltool_HERZ!K$6+Daten_WP!$E$18,IF(Daten_WP!B8="Samsung",($C$5+10*LOG(Daten_WP!$E$13/(4*PI()*Schalltool_HERZ!$C$10^2)))+Schalltool_HERZ!K$6+Daten_WP!$E$20)))</f>
        <v>42.444876352106164</v>
      </c>
      <c r="L21" s="104" t="str">
        <f ca="1">IF(AND(Daten_WP!$B$8="Herz",Daten_WP!$B$6="-"),"","dB(A)")</f>
        <v>dB(A)</v>
      </c>
      <c r="M21" s="79" t="str">
        <f ca="1">IF(AND(Daten_WP!$B$8="Herz",Daten_WP!$B$6="-"),"","in")</f>
        <v>in</v>
      </c>
      <c r="N21" s="103">
        <f ca="1">IF(AND(Daten_WP!$B$8="Herz",Daten_WP!$B$6="-"),"",C10)</f>
        <v>12</v>
      </c>
      <c r="O21" s="80" t="str">
        <f ca="1">IF(AND(Daten_WP!$B$8="Herz",Daten_WP!$B$6="-"),"","Entfernung")</f>
        <v>Entfernung</v>
      </c>
      <c r="P21" s="67"/>
      <c r="Q21" s="63"/>
      <c r="R21" s="63"/>
      <c r="S21" s="63"/>
      <c r="T21" s="63"/>
      <c r="U21" s="63"/>
      <c r="V21" s="63"/>
      <c r="W21" s="63"/>
      <c r="X21" s="63"/>
      <c r="Y21" s="63"/>
      <c r="Z21" s="63"/>
    </row>
    <row r="22" spans="1:26" ht="24" customHeight="1" x14ac:dyDescent="0.2">
      <c r="A22" s="63"/>
      <c r="B22" s="124"/>
      <c r="C22" s="125"/>
      <c r="D22" s="70"/>
      <c r="E22" s="67"/>
      <c r="K22" s="145" t="s">
        <v>134</v>
      </c>
      <c r="L22" s="145"/>
      <c r="M22" s="145" t="s">
        <v>135</v>
      </c>
      <c r="N22" s="145"/>
      <c r="O22" s="8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</row>
    <row r="23" spans="1:26" ht="24" customHeight="1" x14ac:dyDescent="0.2">
      <c r="A23" s="63"/>
      <c r="B23" s="71"/>
      <c r="C23" s="72"/>
      <c r="D23" s="70"/>
      <c r="E23" s="136" t="s">
        <v>51</v>
      </c>
      <c r="F23" s="137"/>
      <c r="G23" s="137"/>
      <c r="H23" s="137"/>
      <c r="I23" s="137"/>
      <c r="J23" s="138"/>
      <c r="K23" s="118">
        <f ca="1">Berechnung_Abstand_Heizen!G9</f>
        <v>6.3</v>
      </c>
      <c r="L23" s="82" t="s">
        <v>33</v>
      </c>
      <c r="M23" s="118">
        <f ca="1">IF(Daten_WP!B8="Samsung",Berechnung_Abstand_Kühlen!G9,"-")</f>
        <v>8.9</v>
      </c>
      <c r="N23" s="119" t="s">
        <v>33</v>
      </c>
      <c r="O23" s="8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</row>
    <row r="24" spans="1:26" ht="24" customHeight="1" x14ac:dyDescent="0.2">
      <c r="A24" s="63"/>
      <c r="B24" s="71"/>
      <c r="C24" s="72"/>
      <c r="D24" s="70"/>
      <c r="E24" s="139" t="s">
        <v>54</v>
      </c>
      <c r="F24" s="140"/>
      <c r="G24" s="140"/>
      <c r="H24" s="140"/>
      <c r="I24" s="140"/>
      <c r="J24" s="141"/>
      <c r="K24" s="120">
        <f ca="1">IF(Berechnung_Abstand_Heizen!E9="-","-",Berechnung_Abstand_Heizen!H9)</f>
        <v>11.3</v>
      </c>
      <c r="L24" s="88" t="s">
        <v>33</v>
      </c>
      <c r="M24" s="120">
        <f ca="1">IF(Daten_WP!B8="Samsung",Berechnung_Abstand_Kühlen!H9,"-")</f>
        <v>15.9</v>
      </c>
      <c r="N24" s="121" t="s">
        <v>33</v>
      </c>
      <c r="O24" s="83"/>
      <c r="P24" s="67"/>
      <c r="Q24" s="63"/>
      <c r="R24" s="63"/>
      <c r="S24" s="63"/>
      <c r="T24" s="63"/>
      <c r="U24" s="63"/>
      <c r="V24" s="63"/>
      <c r="W24" s="63"/>
      <c r="X24" s="63"/>
      <c r="Y24" s="63"/>
      <c r="Z24" s="63"/>
    </row>
    <row r="25" spans="1:26" ht="24" customHeight="1" thickBot="1" x14ac:dyDescent="0.25">
      <c r="A25" s="63"/>
      <c r="B25" s="84"/>
      <c r="C25" s="85"/>
      <c r="D25" s="86"/>
      <c r="E25" s="142" t="s">
        <v>55</v>
      </c>
      <c r="F25" s="143"/>
      <c r="G25" s="143"/>
      <c r="H25" s="143"/>
      <c r="I25" s="143"/>
      <c r="J25" s="144"/>
      <c r="K25" s="122">
        <f ca="1">Berechnung_Abstand_Heizen!I9</f>
        <v>20</v>
      </c>
      <c r="L25" s="123" t="s">
        <v>33</v>
      </c>
      <c r="M25" s="122">
        <f ca="1">IF(Daten_WP!B8="Samsung",Berechnung_Abstand_Kühlen!I9,"-")</f>
        <v>28.3</v>
      </c>
      <c r="N25" s="123" t="s">
        <v>33</v>
      </c>
      <c r="O25" s="83"/>
      <c r="P25" s="67"/>
      <c r="Q25" s="63"/>
      <c r="R25" s="63"/>
      <c r="S25" s="63"/>
      <c r="T25" s="63"/>
      <c r="U25" s="63"/>
      <c r="V25" s="63"/>
      <c r="W25" s="63"/>
      <c r="X25" s="63"/>
      <c r="Y25" s="63"/>
      <c r="Z25" s="63"/>
    </row>
    <row r="26" spans="1:26" ht="24" customHeight="1" x14ac:dyDescent="0.2">
      <c r="A26" s="63"/>
      <c r="B26" s="170"/>
      <c r="C26" s="171"/>
      <c r="D26" s="172"/>
      <c r="E26" s="126" t="s">
        <v>139</v>
      </c>
      <c r="F26" s="182" t="str">
        <f ca="1">Beschreibung_neu!E8</f>
        <v>Werte werden am Tag und am Abend eingehalten. In der Nacht können die Werte nicht eingehalten werden.</v>
      </c>
      <c r="G26" s="182"/>
      <c r="H26" s="182"/>
      <c r="I26" s="182"/>
      <c r="J26" s="182"/>
      <c r="K26" s="182"/>
      <c r="L26" s="182"/>
      <c r="M26" s="182"/>
      <c r="N26" s="182"/>
      <c r="O26" s="183"/>
      <c r="P26" s="67"/>
      <c r="Q26" s="63"/>
      <c r="R26" s="63"/>
      <c r="S26" s="63"/>
      <c r="T26" s="63"/>
      <c r="U26" s="63"/>
      <c r="V26" s="63"/>
      <c r="W26" s="63"/>
      <c r="X26" s="63"/>
      <c r="Y26" s="63"/>
      <c r="Z26" s="63"/>
    </row>
    <row r="27" spans="1:26" ht="24" customHeight="1" thickBot="1" x14ac:dyDescent="0.25">
      <c r="A27" s="63"/>
      <c r="B27" s="173"/>
      <c r="C27" s="174"/>
      <c r="D27" s="175"/>
      <c r="E27" s="127" t="str">
        <f ca="1">IF(Daten_WP!B8="Samsung","Kühlen","")</f>
        <v>Kühlen</v>
      </c>
      <c r="F27" s="176" t="str">
        <f ca="1">IF(Daten_WP!B8="Samsung",Beschreibung_neu!E9,"")</f>
        <v>Werte werden am Tag eingehalten. Am Abend und in der Nacht können die Werte nicht eingehalten werden.</v>
      </c>
      <c r="G27" s="176"/>
      <c r="H27" s="176"/>
      <c r="I27" s="176"/>
      <c r="J27" s="176"/>
      <c r="K27" s="176"/>
      <c r="L27" s="176"/>
      <c r="M27" s="176"/>
      <c r="N27" s="176"/>
      <c r="O27" s="177"/>
      <c r="P27" s="67"/>
      <c r="Q27" s="63"/>
      <c r="R27" s="63"/>
      <c r="S27" s="63"/>
      <c r="T27" s="63"/>
      <c r="U27" s="63"/>
      <c r="V27" s="63"/>
      <c r="W27" s="63"/>
      <c r="X27" s="63"/>
      <c r="Y27" s="63"/>
      <c r="Z27" s="63"/>
    </row>
    <row r="28" spans="1:26" ht="24" customHeight="1" x14ac:dyDescent="0.2">
      <c r="A28" s="63"/>
      <c r="B28" s="155" t="s">
        <v>74</v>
      </c>
      <c r="C28" s="156"/>
      <c r="D28" s="64"/>
      <c r="E28" s="91" t="s">
        <v>99</v>
      </c>
      <c r="F28" s="91"/>
      <c r="G28" s="63"/>
      <c r="H28" s="63"/>
      <c r="I28" s="63"/>
      <c r="J28" s="63"/>
      <c r="K28" s="92" t="str">
        <f>IF(OR(Daten_WP!D19,Daten_WP!D21)=FALSE,"NEIN","JA")</f>
        <v>JA</v>
      </c>
      <c r="L28" s="63"/>
      <c r="M28" s="63"/>
      <c r="N28" s="63"/>
      <c r="O28" s="83"/>
      <c r="P28" s="67"/>
      <c r="Q28" s="63"/>
      <c r="R28" s="63"/>
      <c r="S28" s="63"/>
      <c r="T28" s="63"/>
      <c r="U28" s="63"/>
      <c r="V28" s="63"/>
      <c r="W28" s="63"/>
      <c r="X28" s="63"/>
      <c r="Y28" s="63"/>
      <c r="Z28" s="63"/>
    </row>
    <row r="29" spans="1:26" ht="24" customHeight="1" x14ac:dyDescent="0.2">
      <c r="A29" s="63"/>
      <c r="B29" s="68" t="s">
        <v>75</v>
      </c>
      <c r="C29" s="99"/>
      <c r="D29" s="93">
        <f>Bezug!G2</f>
        <v>1</v>
      </c>
      <c r="E29" s="168" t="s">
        <v>142</v>
      </c>
      <c r="F29" s="169"/>
      <c r="G29" s="169"/>
      <c r="H29" s="169"/>
      <c r="I29" s="169"/>
      <c r="J29" s="169"/>
      <c r="K29" s="77">
        <f ca="1">IF(K28="JA",($C$4+10*LOG(Daten_WP!$E$13/(4*PI()*Schalltool_HERZ!$C$10^2)))+Schalltool_HERZ!K$6+Daten_WP!$E$18,"-")</f>
        <v>27.444876352106164</v>
      </c>
      <c r="L29" s="78" t="s">
        <v>16</v>
      </c>
      <c r="M29" s="79" t="s">
        <v>77</v>
      </c>
      <c r="N29" s="103">
        <f>IF(K28="JA",$C$10,"-")</f>
        <v>12</v>
      </c>
      <c r="O29" s="80" t="s">
        <v>78</v>
      </c>
      <c r="P29" s="67"/>
      <c r="Q29" s="63"/>
      <c r="R29" s="63"/>
      <c r="T29" s="63"/>
      <c r="U29" s="63"/>
      <c r="V29" s="63"/>
      <c r="W29" s="63"/>
      <c r="X29" s="63"/>
      <c r="Y29" s="63"/>
      <c r="Z29" s="63"/>
    </row>
    <row r="30" spans="1:26" ht="24" customHeight="1" x14ac:dyDescent="0.2">
      <c r="A30" s="63"/>
      <c r="B30" s="68" t="s">
        <v>72</v>
      </c>
      <c r="C30" s="69"/>
      <c r="D30" s="75"/>
      <c r="E30" s="168" t="s">
        <v>143</v>
      </c>
      <c r="F30" s="169"/>
      <c r="G30" s="169"/>
      <c r="H30" s="169"/>
      <c r="I30" s="169"/>
      <c r="J30" s="169"/>
      <c r="K30" s="77" t="str">
        <f ca="1">IF(K29="JA",($C$4+10*LOG(Daten_WP!$E$13/(4*PI()*Schalltool_HERZ!$C$10^2)))+Schalltool_HERZ!C$6+Daten_WP!$E$18,"-")</f>
        <v>-</v>
      </c>
      <c r="L30" s="128" t="s">
        <v>16</v>
      </c>
      <c r="M30" s="79" t="s">
        <v>77</v>
      </c>
      <c r="N30" s="103" t="str">
        <f ca="1">IF(K29="JA",$C$10,"-")</f>
        <v>-</v>
      </c>
      <c r="O30" s="80" t="s">
        <v>78</v>
      </c>
      <c r="P30" s="67"/>
      <c r="Q30" s="63"/>
      <c r="R30" s="63">
        <f ca="1">IF(K28="JA",($C$6+10*LOG(Daten_WP!$E$13/(4*PI()*Schalltool_HERZ!$C$10^2)))+Schalltool_HERZ!K$6+Daten_WP!$E$18,"-")</f>
        <v>23.444876352106164</v>
      </c>
      <c r="S30" s="63"/>
      <c r="T30" s="63"/>
      <c r="U30" s="63"/>
      <c r="V30" s="63"/>
      <c r="W30" s="63"/>
      <c r="X30" s="63"/>
      <c r="Y30" s="63"/>
      <c r="Z30" s="63"/>
    </row>
    <row r="31" spans="1:26" ht="24" customHeight="1" x14ac:dyDescent="0.2">
      <c r="A31" s="63"/>
      <c r="B31" s="68"/>
      <c r="C31" s="72"/>
      <c r="D31" s="75"/>
      <c r="E31" s="190" t="str">
        <f>IF(AND(Daten_WP!D19,Daten_WP!D20)=TRUE,"berechneter Beurteilungspegel Lr Heizen Silent Mode+Schallhaube:","")</f>
        <v/>
      </c>
      <c r="F31" s="191"/>
      <c r="G31" s="191"/>
      <c r="H31" s="191"/>
      <c r="I31" s="191"/>
      <c r="J31" s="191"/>
      <c r="K31" s="77" t="str">
        <f>IF(AND(Daten_WP!D19,Daten_WP!D20)=TRUE,($C$6+10*LOG(Daten_WP!$E$13/(4*PI()*Schalltool_HERZ!$C$10^2)))+Schalltool_HERZ!K$6+Daten_WP!$E$18,"")</f>
        <v/>
      </c>
      <c r="L31" s="133" t="str">
        <f>IF(AND(Daten_WP!D19,Daten_WP!D20)=TRUE,"dB(A)","")</f>
        <v/>
      </c>
      <c r="M31" s="79" t="str">
        <f>IF(AND(Daten_WP!D19,Daten_WP!D20)=TRUE,"in","")</f>
        <v/>
      </c>
      <c r="N31" s="103" t="str">
        <f>IF(AND(Daten_WP!D19,Daten_WP!D20)=TRUE,$C$10,"")</f>
        <v/>
      </c>
      <c r="O31" s="80" t="str">
        <f>IF(AND(Daten_WP!D19,Daten_WP!D20)=TRUE,"Entfernung","")</f>
        <v/>
      </c>
      <c r="P31" s="67"/>
      <c r="Q31" s="63"/>
      <c r="R31" s="63"/>
      <c r="S31" s="63"/>
      <c r="T31" s="63"/>
      <c r="U31" s="63"/>
      <c r="V31" s="63"/>
      <c r="W31" s="63"/>
      <c r="X31" s="63"/>
      <c r="Y31" s="63"/>
      <c r="Z31" s="63"/>
    </row>
    <row r="32" spans="1:26" ht="24" customHeight="1" x14ac:dyDescent="0.2">
      <c r="A32" s="63"/>
      <c r="B32" s="71" t="s">
        <v>63</v>
      </c>
      <c r="C32" s="73">
        <f>IF(AND(Bezug!D2=1,Bezug!G2=1),45,IF(AND(Bezug!D2=2,Bezug!G2=1),50,IF(AND(Bezug!D2=3,Bezug!G2=1),55,IF(AND(Bezug!D2=4,Bezug!G2=1),60,IF(AND(Bezug!D2=5,Bezug!G2=1),65,IF(AND(Bezug!D2=6,Bezug!G2=1),"-",IF(AND(Bezug!D2=7,Bezug!G2=1),45,IF(AND(Bezug!D2=8,Bezug!G2=1),50,IF(AND(Bezug!D2=1,Bezug!G2=2),45,IF(AND(Bezug!D2=2,Bezug!G2=2),50,IF(AND(Bezug!D2=3,Bezug!G2=2),55,IF(AND(Bezug!D2=4,Bezug!G2=2),60,IF(AND(Bezug!D2=5,Bezug!G2=2),65,IF(AND(Bezug!D2=6,Bezug!G2=2),70,"-"))))))))))))))</f>
        <v>45</v>
      </c>
      <c r="D32" s="74" t="s">
        <v>16</v>
      </c>
      <c r="E32" s="187" t="s">
        <v>149</v>
      </c>
      <c r="F32" s="188"/>
      <c r="G32" s="188"/>
      <c r="H32" s="188"/>
      <c r="I32" s="188"/>
      <c r="J32" s="188"/>
      <c r="K32" s="81">
        <f ca="1">IF(K28="JA",Berechnung_Abstand_Silent_Mode!G8,"-")</f>
        <v>1.6</v>
      </c>
      <c r="L32" s="82" t="s">
        <v>33</v>
      </c>
      <c r="M32" s="63"/>
      <c r="N32" s="63"/>
      <c r="O32" s="83"/>
      <c r="P32" s="129"/>
      <c r="Q32" s="130"/>
      <c r="R32" s="130"/>
      <c r="S32" s="130"/>
      <c r="T32" s="130"/>
      <c r="U32" s="130"/>
      <c r="V32" s="130"/>
      <c r="W32" s="130"/>
      <c r="X32" s="130"/>
      <c r="Y32" s="130"/>
      <c r="Z32" s="130"/>
    </row>
    <row r="33" spans="1:26" ht="24" customHeight="1" x14ac:dyDescent="0.2">
      <c r="A33" s="63"/>
      <c r="B33" s="71" t="s">
        <v>64</v>
      </c>
      <c r="C33" s="73">
        <f>IF(AND(Bezug!D2=1,Bezug!G2=1),40,IF(AND(Bezug!D2=2,Bezug!G2=1),45,IF(AND(Bezug!D2=3,Bezug!G2=1),50,IF(AND(Bezug!D2=4,Bezug!G2=1),55,IF(AND(Bezug!D2=5,Bezug!G2=1),60,IF(AND(Bezug!D2=6,Bezug!G2=1),"-",IF(AND(Bezug!D2=7,Bezug!G2=1),40,IF(AND(Bezug!D2=8,Bezug!G2=1),45,"-"))))))))</f>
        <v>40</v>
      </c>
      <c r="D33" s="74" t="s">
        <v>16</v>
      </c>
      <c r="E33" s="178" t="s">
        <v>150</v>
      </c>
      <c r="F33" s="179"/>
      <c r="G33" s="179"/>
      <c r="H33" s="179"/>
      <c r="I33" s="179"/>
      <c r="J33" s="179"/>
      <c r="K33" s="87">
        <f ca="1">IF(K28="JA",IF(Berechnung_Abstand_Silent_Mode!E8="-","-",Berechnung_Abstand_Silent_Mode!H8),"-")</f>
        <v>2.8</v>
      </c>
      <c r="L33" s="88" t="s">
        <v>33</v>
      </c>
      <c r="M33" s="63"/>
      <c r="N33" s="63"/>
      <c r="O33" s="83"/>
      <c r="P33" s="67"/>
      <c r="Q33" s="63"/>
      <c r="R33" s="63"/>
      <c r="S33" s="63"/>
      <c r="T33" s="63"/>
      <c r="U33" s="63"/>
      <c r="V33" s="63"/>
      <c r="W33" s="63"/>
      <c r="X33" s="63"/>
      <c r="Y33" s="63"/>
      <c r="Z33" s="63"/>
    </row>
    <row r="34" spans="1:26" ht="24" customHeight="1" x14ac:dyDescent="0.2">
      <c r="A34" s="63"/>
      <c r="B34" s="94" t="s">
        <v>65</v>
      </c>
      <c r="C34" s="95">
        <f>IF(AND(Bezug!D2=1,Bezug!G2=1),35,IF(AND(Bezug!D2=2,Bezug!G2=1),40,IF(AND(Bezug!D2=3,Bezug!G2=1),45,IF(AND(Bezug!D2=4,Bezug!G2=1),50,IF(AND(Bezug!D2=5,Bezug!G2=1),55,IF(AND(Bezug!D2=6,Bezug!G2=1),"-",IF(AND(Bezug!D2=7,Bezug!G2=1),35,IF(AND(Bezug!D2=8,Bezug!G2=1),40,IF(AND(Bezug!D2=1,Bezug!G2=2),35,IF(AND(Bezug!D2=2,Bezug!G2=2),35,IF(AND(Bezug!D2=3,Bezug!G2=2),40,IF(AND(Bezug!D2=4,Bezug!G2=2),45,IF(AND(Bezug!D2=5,Bezug!G2=2),50,IF(AND(Bezug!D2=6,Bezug!G2=2),70,"-"))))))))))))))</f>
        <v>35</v>
      </c>
      <c r="D34" s="96" t="s">
        <v>16</v>
      </c>
      <c r="E34" s="180" t="s">
        <v>151</v>
      </c>
      <c r="F34" s="181"/>
      <c r="G34" s="181"/>
      <c r="H34" s="181"/>
      <c r="I34" s="181"/>
      <c r="J34" s="181"/>
      <c r="K34" s="89">
        <f ca="1">IF(K28="JA",Berechnung_Abstand_Silent_Mode!I8,"-")</f>
        <v>5</v>
      </c>
      <c r="L34" s="90" t="s">
        <v>33</v>
      </c>
      <c r="O34" s="83"/>
      <c r="P34" s="132"/>
      <c r="Q34" s="132"/>
      <c r="R34" s="132"/>
      <c r="S34" s="132"/>
      <c r="T34" s="132"/>
      <c r="U34" s="132"/>
      <c r="V34" s="132"/>
      <c r="W34" s="132"/>
      <c r="X34" s="132"/>
      <c r="Y34" s="132"/>
      <c r="Z34" s="132"/>
    </row>
    <row r="35" spans="1:26" ht="24" customHeight="1" x14ac:dyDescent="0.25">
      <c r="A35" s="63"/>
      <c r="B35" s="71"/>
      <c r="C35" s="73"/>
      <c r="D35" s="74"/>
      <c r="E35" s="184" t="str">
        <f ca="1">IF(K28="JA",Beschreibung_neu!E10," ")</f>
        <v>Werte werden am Tag, Abend und in der Nacht eingehalten.</v>
      </c>
      <c r="F35" s="185"/>
      <c r="G35" s="185"/>
      <c r="H35" s="185"/>
      <c r="I35" s="185"/>
      <c r="J35" s="185"/>
      <c r="K35" s="185"/>
      <c r="L35" s="185"/>
      <c r="M35" s="185"/>
      <c r="N35" s="185"/>
      <c r="O35" s="186"/>
      <c r="P35" s="132"/>
      <c r="Q35" s="132"/>
      <c r="R35" s="132"/>
      <c r="S35" s="132"/>
      <c r="T35" s="132"/>
      <c r="U35" s="132"/>
      <c r="V35" s="132"/>
      <c r="W35" s="132"/>
      <c r="X35" s="132"/>
      <c r="Y35" s="132"/>
      <c r="Z35" s="132"/>
    </row>
    <row r="36" spans="1:26" ht="24" customHeight="1" x14ac:dyDescent="0.2">
      <c r="A36" s="63"/>
      <c r="B36" s="97" t="str">
        <f>IF(Bezug!$G$2=3,"Manuelle Eingabe des Planungsrichtwertes für den Tag:","")</f>
        <v/>
      </c>
      <c r="C36" s="50">
        <v>50</v>
      </c>
      <c r="D36" s="98" t="str">
        <f>IF(Bezug!$G$2=3,"dB(A)","")</f>
        <v/>
      </c>
      <c r="E36" s="187" t="str">
        <f>IF(AND(Daten_WP!D19,Daten_WP!D20)=TRUE,"Minimaler Abstand zur Grundstücksgrenze am Tag (SM+SH):","")</f>
        <v/>
      </c>
      <c r="F36" s="188"/>
      <c r="G36" s="188"/>
      <c r="H36" s="188"/>
      <c r="I36" s="188"/>
      <c r="J36" s="188"/>
      <c r="K36" s="81" t="str">
        <f>IF(AND(Daten_WP!D19,Daten_WP!D20)=TRUE,'Berechnung_Abstand_SH+SM'!G8,"-")</f>
        <v>-</v>
      </c>
      <c r="L36" s="82" t="str">
        <f>IF(AND(Daten_WP!D19,Daten_WP!D20)=TRUE,"m","")</f>
        <v/>
      </c>
      <c r="O36" s="83"/>
      <c r="P36" s="132"/>
      <c r="Q36" s="132"/>
      <c r="R36" s="132"/>
      <c r="S36" s="132"/>
      <c r="T36" s="132"/>
      <c r="U36" s="132"/>
      <c r="V36" s="132"/>
      <c r="W36" s="132"/>
      <c r="X36" s="132"/>
      <c r="Y36" s="132"/>
      <c r="Z36" s="132"/>
    </row>
    <row r="37" spans="1:26" ht="24" customHeight="1" x14ac:dyDescent="0.25">
      <c r="A37" s="63"/>
      <c r="B37" s="97" t="str">
        <f>IF(Bezug!$G$2=3,"Manuelle Eingabe des Planungsrichtwertes für den Abend:","")</f>
        <v/>
      </c>
      <c r="C37" s="50">
        <v>40</v>
      </c>
      <c r="D37" s="98" t="str">
        <f>IF(Bezug!$G$2=3,"dB(A)","")</f>
        <v/>
      </c>
      <c r="E37" s="178" t="str">
        <f>IF(AND(Daten_WP!D19,Daten_WP!D20)=TRUE,"Minimaler Abstand zur Grundstücksgrenze am Abend (SM+SH):","")</f>
        <v/>
      </c>
      <c r="F37" s="189"/>
      <c r="G37" s="189"/>
      <c r="H37" s="189"/>
      <c r="I37" s="189"/>
      <c r="J37" s="189"/>
      <c r="K37" s="87" t="str">
        <f>IF(AND(Daten_WP!D19,Daten_WP!D20)=TRUE,'Berechnung_Abstand_SH+SM'!H8,"-")</f>
        <v>-</v>
      </c>
      <c r="L37" s="148" t="s">
        <v>33</v>
      </c>
      <c r="O37" s="83"/>
      <c r="P37" s="132"/>
      <c r="Q37" s="132"/>
      <c r="R37" s="132"/>
      <c r="S37" s="132"/>
      <c r="T37" s="132"/>
      <c r="U37" s="132"/>
      <c r="V37" s="132"/>
      <c r="W37" s="132"/>
      <c r="X37" s="132"/>
      <c r="Y37" s="132"/>
      <c r="Z37" s="132"/>
    </row>
    <row r="38" spans="1:26" ht="24" customHeight="1" x14ac:dyDescent="0.25">
      <c r="A38" s="63"/>
      <c r="B38" s="97" t="str">
        <f>IF(Bezug!$G$2=3,"Manuelle Eingabe des Planungsrichtwertes für die Nacht:","")</f>
        <v/>
      </c>
      <c r="C38" s="50">
        <v>30</v>
      </c>
      <c r="D38" s="98" t="str">
        <f>IF(Bezug!$G$2=3,"dB(A)","")</f>
        <v/>
      </c>
      <c r="E38" s="180" t="str">
        <f>IF(AND(Daten_WP!D19,Daten_WP!D20)=TRUE,"Minimaler Abstand zur Grundstücksgrenze in der Nacht (SM+SH):","")</f>
        <v/>
      </c>
      <c r="F38" s="189"/>
      <c r="G38" s="189"/>
      <c r="H38" s="189"/>
      <c r="I38" s="189"/>
      <c r="J38" s="189"/>
      <c r="K38" s="89" t="str">
        <f>IF(AND(Daten_WP!D19,Daten_WP!D20)=TRUE,'Berechnung_Abstand_SH+SM'!I8,"-")</f>
        <v>-</v>
      </c>
      <c r="L38" s="90" t="s">
        <v>33</v>
      </c>
      <c r="O38" s="83"/>
      <c r="P38" s="132"/>
      <c r="Q38" s="132"/>
      <c r="R38" s="132"/>
      <c r="S38" s="132"/>
      <c r="T38" s="132"/>
      <c r="U38" s="132"/>
      <c r="V38" s="132"/>
      <c r="W38" s="132"/>
      <c r="X38" s="132"/>
      <c r="Y38" s="132"/>
      <c r="Z38" s="132"/>
    </row>
    <row r="39" spans="1:26" ht="24" customHeight="1" thickBot="1" x14ac:dyDescent="0.3">
      <c r="A39" s="63"/>
      <c r="B39" s="149"/>
      <c r="E39" s="157" t="str">
        <f>IF(K28="JA",Beschreibung_neu!E11," ")</f>
        <v>Werte können am Tag, Abend und in der Nacht nicht eingehalten werden.</v>
      </c>
      <c r="F39" s="158"/>
      <c r="G39" s="158"/>
      <c r="H39" s="158"/>
      <c r="I39" s="158"/>
      <c r="J39" s="158"/>
      <c r="K39" s="158"/>
      <c r="L39" s="158"/>
      <c r="M39" s="158"/>
      <c r="N39" s="158"/>
      <c r="O39" s="159"/>
      <c r="P39" s="131"/>
      <c r="Q39" s="132"/>
      <c r="R39" s="132"/>
      <c r="S39" s="132"/>
      <c r="T39" s="132"/>
      <c r="U39" s="132"/>
      <c r="V39" s="132"/>
      <c r="W39" s="132"/>
      <c r="X39" s="132"/>
      <c r="Y39" s="132"/>
      <c r="Z39" s="132"/>
    </row>
    <row r="40" spans="1:26" ht="24" customHeight="1" thickBot="1" x14ac:dyDescent="0.25">
      <c r="B40" s="152" t="s">
        <v>155</v>
      </c>
      <c r="C40" s="153"/>
      <c r="D40" s="153"/>
      <c r="E40" s="153"/>
      <c r="F40" s="153"/>
      <c r="G40" s="153"/>
      <c r="H40" s="153"/>
      <c r="I40" s="153"/>
      <c r="J40" s="153"/>
      <c r="K40" s="153"/>
      <c r="L40" s="153"/>
      <c r="M40" s="153"/>
      <c r="N40" s="153"/>
      <c r="O40" s="154"/>
    </row>
    <row r="41" spans="1:26" ht="24" hidden="1" customHeight="1" x14ac:dyDescent="0.2"/>
    <row r="42" spans="1:26" x14ac:dyDescent="0.2"/>
    <row r="43" spans="1:26" x14ac:dyDescent="0.2"/>
    <row r="44" spans="1:26" x14ac:dyDescent="0.2"/>
  </sheetData>
  <sheetProtection selectLockedCells="1"/>
  <mergeCells count="23">
    <mergeCell ref="F26:O26"/>
    <mergeCell ref="E35:O35"/>
    <mergeCell ref="E36:J36"/>
    <mergeCell ref="E37:J37"/>
    <mergeCell ref="E38:J38"/>
    <mergeCell ref="E31:J31"/>
    <mergeCell ref="E32:J32"/>
    <mergeCell ref="B40:O40"/>
    <mergeCell ref="B1:C1"/>
    <mergeCell ref="B9:C9"/>
    <mergeCell ref="B28:C28"/>
    <mergeCell ref="E39:O39"/>
    <mergeCell ref="B7:D8"/>
    <mergeCell ref="B18:D19"/>
    <mergeCell ref="E20:J20"/>
    <mergeCell ref="E21:J21"/>
    <mergeCell ref="B26:D27"/>
    <mergeCell ref="B20:C20"/>
    <mergeCell ref="F27:O27"/>
    <mergeCell ref="E33:J33"/>
    <mergeCell ref="E34:J34"/>
    <mergeCell ref="E29:J29"/>
    <mergeCell ref="E30:J30"/>
  </mergeCells>
  <conditionalFormatting sqref="H7 S7">
    <cfRule type="cellIs" dxfId="16" priority="30" operator="equal">
      <formula>"$D$13=""3"""</formula>
    </cfRule>
  </conditionalFormatting>
  <conditionalFormatting sqref="B36">
    <cfRule type="expression" dxfId="15" priority="24">
      <formula>D29=3</formula>
    </cfRule>
  </conditionalFormatting>
  <conditionalFormatting sqref="B37">
    <cfRule type="expression" dxfId="14" priority="23">
      <formula>D29=3</formula>
    </cfRule>
  </conditionalFormatting>
  <conditionalFormatting sqref="C36">
    <cfRule type="expression" dxfId="13" priority="21">
      <formula>D29=3</formula>
    </cfRule>
  </conditionalFormatting>
  <conditionalFormatting sqref="C37">
    <cfRule type="expression" dxfId="12" priority="20">
      <formula>D29=3</formula>
    </cfRule>
  </conditionalFormatting>
  <conditionalFormatting sqref="D36">
    <cfRule type="expression" dxfId="11" priority="18">
      <formula>D29=3</formula>
    </cfRule>
  </conditionalFormatting>
  <conditionalFormatting sqref="D37">
    <cfRule type="expression" dxfId="10" priority="17">
      <formula>D29=3</formula>
    </cfRule>
  </conditionalFormatting>
  <conditionalFormatting sqref="C38:D38 B37:D37 C36:D36">
    <cfRule type="expression" dxfId="9" priority="32">
      <formula>#REF!=3</formula>
    </cfRule>
  </conditionalFormatting>
  <conditionalFormatting sqref="B38">
    <cfRule type="expression" dxfId="8" priority="48">
      <formula>D29=3</formula>
    </cfRule>
  </conditionalFormatting>
  <conditionalFormatting sqref="C38">
    <cfRule type="expression" dxfId="7" priority="51">
      <formula>D29=3</formula>
    </cfRule>
  </conditionalFormatting>
  <conditionalFormatting sqref="D38">
    <cfRule type="expression" dxfId="6" priority="54">
      <formula>D29=3</formula>
    </cfRule>
  </conditionalFormatting>
  <conditionalFormatting sqref="B38">
    <cfRule type="expression" dxfId="5" priority="57">
      <formula>D36=3</formula>
    </cfRule>
  </conditionalFormatting>
  <conditionalFormatting sqref="E36:L38">
    <cfRule type="expression" dxfId="4" priority="8">
      <formula>$U$3="FALSCH"</formula>
    </cfRule>
  </conditionalFormatting>
  <conditionalFormatting sqref="E39:O39">
    <cfRule type="expression" dxfId="3" priority="1">
      <formula>$U$3="FALSCH"</formula>
    </cfRule>
  </conditionalFormatting>
  <pageMargins left="0.62992125984251968" right="0.23622047244094491" top="0.98425196850393704" bottom="0.74803149606299213" header="0.31496062992125984" footer="0.31496062992125984"/>
  <pageSetup paperSize="8" scale="77" orientation="landscape" r:id="rId1"/>
  <headerFooter>
    <oddHeader>&amp;C&amp;"Arial,Fett"&amp;16Schallberechnung&amp;R&amp;G</oddHeader>
    <oddFooter>&amp;R&amp;"Arial,Standard"&amp;10Seite &amp;P von &amp;N</oddFooter>
  </headerFooter>
  <drawing r:id="rId2"/>
  <legacyDrawing r:id="rId3"/>
  <legacyDrawingHF r:id="rId4"/>
  <controls>
    <mc:AlternateContent xmlns:mc="http://schemas.openxmlformats.org/markup-compatibility/2006">
      <mc:Choice Requires="x14">
        <control shapeId="1029" r:id="rId5" name="CommandButton1">
          <controlPr defaultSize="0" autoLine="0" autoPict="0" r:id="rId6">
            <anchor moveWithCells="1">
              <from>
                <xdr:col>15</xdr:col>
                <xdr:colOff>219075</xdr:colOff>
                <xdr:row>17</xdr:row>
                <xdr:rowOff>123825</xdr:rowOff>
              </from>
              <to>
                <xdr:col>18</xdr:col>
                <xdr:colOff>28575</xdr:colOff>
                <xdr:row>18</xdr:row>
                <xdr:rowOff>295275</xdr:rowOff>
              </to>
            </anchor>
          </controlPr>
        </control>
      </mc:Choice>
      <mc:Fallback>
        <control shapeId="1029" r:id="rId5" name="CommandButton1"/>
      </mc:Fallback>
    </mc:AlternateContent>
    <mc:AlternateContent xmlns:mc="http://schemas.openxmlformats.org/markup-compatibility/2006">
      <mc:Choice Requires="x14">
        <control shapeId="1025" r:id="rId7" name="Drop Down 1">
          <controlPr defaultSize="0" autoLine="0" autoPict="0">
            <anchor moveWithCells="1">
              <from>
                <xdr:col>2</xdr:col>
                <xdr:colOff>19050</xdr:colOff>
                <xdr:row>1</xdr:row>
                <xdr:rowOff>57150</xdr:rowOff>
              </from>
              <to>
                <xdr:col>2</xdr:col>
                <xdr:colOff>3438525</xdr:colOff>
                <xdr:row>1</xdr:row>
                <xdr:rowOff>276225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27" r:id="rId8" name="Drop Down 3">
          <controlPr defaultSize="0" autoLine="0" autoPict="0">
            <anchor moveWithCells="1">
              <from>
                <xdr:col>2</xdr:col>
                <xdr:colOff>47625</xdr:colOff>
                <xdr:row>29</xdr:row>
                <xdr:rowOff>47625</xdr:rowOff>
              </from>
              <to>
                <xdr:col>2</xdr:col>
                <xdr:colOff>3467100</xdr:colOff>
                <xdr:row>29</xdr:row>
                <xdr:rowOff>257175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28" r:id="rId9" name="Drop Down 4">
          <controlPr defaultSize="0" autoLine="0" autoPict="0">
            <anchor moveWithCells="1">
              <from>
                <xdr:col>2</xdr:col>
                <xdr:colOff>38100</xdr:colOff>
                <xdr:row>28</xdr:row>
                <xdr:rowOff>57150</xdr:rowOff>
              </from>
              <to>
                <xdr:col>2</xdr:col>
                <xdr:colOff>3457575</xdr:colOff>
                <xdr:row>28</xdr:row>
                <xdr:rowOff>276225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31" r:id="rId10" name="Check Box 7">
          <controlPr defaultSize="0" autoFill="0" autoLine="0" autoPict="0">
            <anchor moveWithCells="1">
              <from>
                <xdr:col>1</xdr:col>
                <xdr:colOff>152400</xdr:colOff>
                <xdr:row>20</xdr:row>
                <xdr:rowOff>85725</xdr:rowOff>
              </from>
              <to>
                <xdr:col>1</xdr:col>
                <xdr:colOff>2105025</xdr:colOff>
                <xdr:row>20</xdr:row>
                <xdr:rowOff>352425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32" r:id="rId11" name="Check Box 8">
          <controlPr defaultSize="0" autoFill="0" autoLine="0" autoPict="0">
            <anchor moveWithCells="1">
              <from>
                <xdr:col>1</xdr:col>
                <xdr:colOff>152400</xdr:colOff>
                <xdr:row>21</xdr:row>
                <xdr:rowOff>85725</xdr:rowOff>
              </from>
              <to>
                <xdr:col>1</xdr:col>
                <xdr:colOff>1676400</xdr:colOff>
                <xdr:row>22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33" r:id="rId12" name="Option Button 9">
          <controlPr defaultSize="0" autoFill="0" autoLine="0" autoPict="0">
            <anchor moveWithCells="1">
              <from>
                <xdr:col>1</xdr:col>
                <xdr:colOff>123825</xdr:colOff>
                <xdr:row>15</xdr:row>
                <xdr:rowOff>180975</xdr:rowOff>
              </from>
              <to>
                <xdr:col>1</xdr:col>
                <xdr:colOff>2533650</xdr:colOff>
                <xdr:row>16</xdr:row>
                <xdr:rowOff>133350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34" r:id="rId13" name="Option Button 10">
          <controlPr defaultSize="0" autoFill="0" autoLine="0" autoPict="0">
            <anchor moveWithCells="1">
              <from>
                <xdr:col>1</xdr:col>
                <xdr:colOff>2686050</xdr:colOff>
                <xdr:row>15</xdr:row>
                <xdr:rowOff>180975</xdr:rowOff>
              </from>
              <to>
                <xdr:col>2</xdr:col>
                <xdr:colOff>1485900</xdr:colOff>
                <xdr:row>16</xdr:row>
                <xdr:rowOff>123825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35" r:id="rId14" name="Option Button 11">
          <controlPr defaultSize="0" autoFill="0" autoLine="0" autoPict="0">
            <anchor moveWithCells="1">
              <from>
                <xdr:col>2</xdr:col>
                <xdr:colOff>1676400</xdr:colOff>
                <xdr:row>15</xdr:row>
                <xdr:rowOff>133350</xdr:rowOff>
              </from>
              <to>
                <xdr:col>3</xdr:col>
                <xdr:colOff>571500</xdr:colOff>
                <xdr:row>16</xdr:row>
                <xdr:rowOff>190500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36" r:id="rId15" name="Check Box 12">
          <controlPr defaultSize="0" autoFill="0" autoLine="0" autoPict="0">
            <anchor moveWithCells="1">
              <from>
                <xdr:col>1</xdr:col>
                <xdr:colOff>152400</xdr:colOff>
                <xdr:row>22</xdr:row>
                <xdr:rowOff>104775</xdr:rowOff>
              </from>
              <to>
                <xdr:col>1</xdr:col>
                <xdr:colOff>3228975</xdr:colOff>
                <xdr:row>23</xdr:row>
                <xdr:rowOff>9525</xdr:rowOff>
              </to>
            </anchor>
          </controlPr>
        </control>
      </mc:Choice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0"/>
  <dimension ref="A2:G24"/>
  <sheetViews>
    <sheetView workbookViewId="0">
      <selection activeCell="E11" sqref="E11"/>
    </sheetView>
  </sheetViews>
  <sheetFormatPr baseColWidth="10" defaultRowHeight="15" x14ac:dyDescent="0.25"/>
  <sheetData>
    <row r="2" spans="1:7" x14ac:dyDescent="0.25">
      <c r="B2" s="2" t="s">
        <v>107</v>
      </c>
      <c r="C2" s="2"/>
      <c r="D2" s="2"/>
      <c r="E2" s="2"/>
      <c r="F2" s="2"/>
      <c r="G2" s="2"/>
    </row>
    <row r="3" spans="1:7" x14ac:dyDescent="0.25">
      <c r="B3" s="2" t="s">
        <v>108</v>
      </c>
      <c r="C3" s="2"/>
      <c r="D3" s="2"/>
      <c r="E3" s="2"/>
      <c r="F3" s="2"/>
      <c r="G3" s="2"/>
    </row>
    <row r="4" spans="1:7" x14ac:dyDescent="0.25">
      <c r="B4" s="2" t="s">
        <v>109</v>
      </c>
      <c r="C4" s="2"/>
      <c r="D4" s="2"/>
      <c r="E4" s="2"/>
      <c r="F4" s="2"/>
      <c r="G4" s="2"/>
    </row>
    <row r="5" spans="1:7" x14ac:dyDescent="0.25">
      <c r="B5" s="2" t="s">
        <v>110</v>
      </c>
      <c r="C5" s="2"/>
      <c r="D5" s="2"/>
      <c r="E5" s="2"/>
      <c r="F5" s="2"/>
      <c r="G5" s="2"/>
    </row>
    <row r="7" spans="1:7" x14ac:dyDescent="0.25">
      <c r="B7" s="4" t="s">
        <v>83</v>
      </c>
      <c r="C7" s="4" t="s">
        <v>84</v>
      </c>
      <c r="D7" s="4" t="s">
        <v>85</v>
      </c>
    </row>
    <row r="8" spans="1:7" x14ac:dyDescent="0.25">
      <c r="A8" t="s">
        <v>134</v>
      </c>
      <c r="B8" s="4" t="str">
        <f ca="1">IF(Schalltool_HERZ!$C$10&gt;=Schalltool_HERZ!K23,"OK","NOK")</f>
        <v>OK</v>
      </c>
      <c r="C8" s="4" t="str">
        <f ca="1">IF(Schalltool_HERZ!$C$10&gt;=Schalltool_HERZ!K24,"OK","NOK")</f>
        <v>OK</v>
      </c>
      <c r="D8" s="4" t="str">
        <f ca="1">IF(Schalltool_HERZ!$C$10&gt;=Schalltool_HERZ!K25,"OK","NOK")</f>
        <v>NOK</v>
      </c>
      <c r="E8" t="str">
        <f ca="1">IF(AND(B8="NOK",C8="NOK",D8="NOK"),$E$17,IF(AND(B8="OK",C8="NOK",D8="NOK"),$E$16,IF(AND(B8="OK",C8="OK",D8="NOK"),$E$15,IF(AND(B8="OK",C8="OK",D8="OK"),$E$14))))</f>
        <v>Werte werden am Tag und am Abend eingehalten. In der Nacht können die Werte nicht eingehalten werden.</v>
      </c>
    </row>
    <row r="9" spans="1:7" x14ac:dyDescent="0.25">
      <c r="A9" t="s">
        <v>135</v>
      </c>
      <c r="B9" s="4" t="str">
        <f ca="1">IF(Schalltool_HERZ!$C$10&gt;=Schalltool_HERZ!M23,"OK","NOK")</f>
        <v>OK</v>
      </c>
      <c r="C9" s="4" t="str">
        <f ca="1">IF(Schalltool_HERZ!$C$10&gt;=Schalltool_HERZ!M24,"OK","NOK")</f>
        <v>NOK</v>
      </c>
      <c r="D9" s="4" t="str">
        <f ca="1">IF(Schalltool_HERZ!$C$10&gt;=Schalltool_HERZ!M25,"OK","NOK")</f>
        <v>NOK</v>
      </c>
      <c r="E9" t="str">
        <f ca="1">IF(AND(B9="NOK",C9="NOK",D9="NOK"),$E$17,IF(AND(B9="OK",C9="NOK",D9="NOK"),$E$16,IF(AND(B9="OK",C9="OK",D9="NOK"),$E$15,IF(AND(B9="OK",C9="OK",D9="OK"),$E$14))))</f>
        <v>Werte werden am Tag eingehalten. Am Abend und in der Nacht können die Werte nicht eingehalten werden.</v>
      </c>
    </row>
    <row r="10" spans="1:7" x14ac:dyDescent="0.25">
      <c r="A10" t="s">
        <v>82</v>
      </c>
      <c r="B10" s="4" t="str">
        <f ca="1">IF(Schalltool_HERZ!$C$10&gt;=Schalltool_HERZ!K32,"OK","NOK")</f>
        <v>OK</v>
      </c>
      <c r="C10" s="4" t="str">
        <f ca="1">IF(Schalltool_HERZ!$C$10&gt;=Schalltool_HERZ!K33,"OK","NOK")</f>
        <v>OK</v>
      </c>
      <c r="D10" s="4" t="str">
        <f ca="1">IF(Schalltool_HERZ!$C$10&gt;=Schalltool_HERZ!K34,"OK","NOK")</f>
        <v>OK</v>
      </c>
      <c r="E10" t="str">
        <f ca="1">IF(AND(B10="NOK",C10="NOK",D10="NOK"),$E$17,IF(AND(B10="OK",C10="NOK",D10="NOK"),$E$16,IF(AND(B10="OK",C10="OK",D10="NOK"),$E$15,IF(AND(B10="OK",C10="OK",D10="OK"),$E$14))))</f>
        <v>Werte werden am Tag, Abend und in der Nacht eingehalten.</v>
      </c>
    </row>
    <row r="11" spans="1:7" x14ac:dyDescent="0.25">
      <c r="A11" t="s">
        <v>152</v>
      </c>
      <c r="B11" s="4" t="str">
        <f>IF(Schalltool_HERZ!$C$10&gt;=Schalltool_HERZ!K36,"OK","NOK")</f>
        <v>NOK</v>
      </c>
      <c r="C11" s="4" t="str">
        <f>IF(Schalltool_HERZ!$C$10&gt;=Schalltool_HERZ!K37,"OK","NOK")</f>
        <v>NOK</v>
      </c>
      <c r="D11" s="4" t="str">
        <f>IF(Schalltool_HERZ!$C$10&gt;=Schalltool_HERZ!K38,"OK","NOK")</f>
        <v>NOK</v>
      </c>
      <c r="E11" t="str">
        <f>IF(AND(B11="NOK",C11="NOK",D11="NOK"),$E$17,IF(AND(B11="OK",C11="NOK",D11="NOK"),$E$16,IF(AND(B11="OK",C11="OK",D11="NOK"),$E$15,IF(AND(B11="OK",C11="OK",D11="OK"),$E$14))))</f>
        <v>Werte können am Tag, Abend und in der Nacht nicht eingehalten werden.</v>
      </c>
    </row>
    <row r="13" spans="1:7" x14ac:dyDescent="0.25">
      <c r="B13" s="5" t="s">
        <v>41</v>
      </c>
      <c r="C13" s="5" t="s">
        <v>42</v>
      </c>
      <c r="D13" s="5" t="s">
        <v>43</v>
      </c>
      <c r="E13" s="2"/>
      <c r="F13" s="2"/>
    </row>
    <row r="14" spans="1:7" x14ac:dyDescent="0.25">
      <c r="B14" s="4" t="s">
        <v>90</v>
      </c>
      <c r="C14" s="4" t="s">
        <v>90</v>
      </c>
      <c r="D14" s="4" t="s">
        <v>90</v>
      </c>
      <c r="E14" s="2" t="s">
        <v>141</v>
      </c>
      <c r="F14" s="2"/>
    </row>
    <row r="15" spans="1:7" x14ac:dyDescent="0.25">
      <c r="B15" s="4" t="s">
        <v>90</v>
      </c>
      <c r="C15" s="4" t="s">
        <v>90</v>
      </c>
      <c r="D15" s="4" t="s">
        <v>89</v>
      </c>
      <c r="E15" s="2" t="s">
        <v>136</v>
      </c>
      <c r="F15" s="2"/>
    </row>
    <row r="16" spans="1:7" x14ac:dyDescent="0.25">
      <c r="B16" s="4" t="s">
        <v>90</v>
      </c>
      <c r="C16" s="4" t="s">
        <v>89</v>
      </c>
      <c r="D16" s="4" t="s">
        <v>89</v>
      </c>
      <c r="E16" s="2" t="s">
        <v>137</v>
      </c>
      <c r="F16" s="2"/>
    </row>
    <row r="17" spans="2:7" x14ac:dyDescent="0.25">
      <c r="B17" s="4" t="s">
        <v>89</v>
      </c>
      <c r="C17" s="4" t="s">
        <v>89</v>
      </c>
      <c r="D17" s="4" t="s">
        <v>89</v>
      </c>
      <c r="E17" s="2" t="s">
        <v>138</v>
      </c>
      <c r="F17" s="2"/>
    </row>
    <row r="24" spans="2:7" ht="375" x14ac:dyDescent="0.25">
      <c r="G24" s="147" t="s">
        <v>153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X36"/>
  <sheetViews>
    <sheetView workbookViewId="0">
      <selection activeCell="B4" sqref="B4"/>
    </sheetView>
  </sheetViews>
  <sheetFormatPr baseColWidth="10" defaultRowHeight="15" x14ac:dyDescent="0.25"/>
  <cols>
    <col min="1" max="1" width="20.42578125" style="7" bestFit="1" customWidth="1"/>
    <col min="2" max="2" width="14.85546875" bestFit="1" customWidth="1"/>
    <col min="3" max="3" width="13" bestFit="1" customWidth="1"/>
    <col min="4" max="4" width="12.5703125" bestFit="1" customWidth="1"/>
    <col min="5" max="7" width="11.28515625" bestFit="1" customWidth="1"/>
    <col min="8" max="12" width="18.42578125" bestFit="1" customWidth="1"/>
    <col min="13" max="15" width="19.28515625" customWidth="1"/>
  </cols>
  <sheetData>
    <row r="1" spans="1:24" x14ac:dyDescent="0.25">
      <c r="B1" s="146"/>
    </row>
    <row r="3" spans="1:24" ht="60" x14ac:dyDescent="0.25">
      <c r="A3" s="55"/>
      <c r="B3" s="56" t="s">
        <v>15</v>
      </c>
      <c r="C3" s="57" t="s">
        <v>2</v>
      </c>
      <c r="D3" s="57" t="s">
        <v>3</v>
      </c>
      <c r="E3" s="57" t="s">
        <v>4</v>
      </c>
      <c r="F3" s="57" t="s">
        <v>5</v>
      </c>
      <c r="G3" s="57" t="s">
        <v>6</v>
      </c>
      <c r="H3" s="57" t="s">
        <v>7</v>
      </c>
      <c r="I3" s="57" t="s">
        <v>8</v>
      </c>
      <c r="J3" s="57" t="s">
        <v>9</v>
      </c>
      <c r="K3" s="57" t="s">
        <v>10</v>
      </c>
      <c r="L3" s="57" t="s">
        <v>11</v>
      </c>
      <c r="M3" s="57" t="s">
        <v>12</v>
      </c>
      <c r="N3" s="57" t="s">
        <v>13</v>
      </c>
      <c r="O3" s="57" t="s">
        <v>17</v>
      </c>
      <c r="P3" s="57" t="s">
        <v>115</v>
      </c>
      <c r="Q3" s="57" t="s">
        <v>116</v>
      </c>
      <c r="R3" s="57" t="s">
        <v>117</v>
      </c>
      <c r="S3" s="57" t="s">
        <v>158</v>
      </c>
      <c r="T3" s="57" t="s">
        <v>159</v>
      </c>
      <c r="U3" s="57" t="s">
        <v>160</v>
      </c>
      <c r="V3" s="57" t="s">
        <v>161</v>
      </c>
      <c r="W3" s="57" t="s">
        <v>162</v>
      </c>
      <c r="X3" s="57" t="s">
        <v>163</v>
      </c>
    </row>
    <row r="4" spans="1:24" ht="30" x14ac:dyDescent="0.25">
      <c r="A4" s="54" t="s">
        <v>131</v>
      </c>
      <c r="B4" s="58">
        <f ca="1">OFFSET(C4:C35,,Bezug!B2-1)</f>
        <v>66</v>
      </c>
      <c r="C4" s="52">
        <v>53</v>
      </c>
      <c r="D4" s="52">
        <v>55</v>
      </c>
      <c r="E4" s="52">
        <v>60.3</v>
      </c>
      <c r="F4" s="52">
        <v>61</v>
      </c>
      <c r="G4" s="52">
        <v>62</v>
      </c>
      <c r="H4" s="52">
        <v>49</v>
      </c>
      <c r="I4" s="52">
        <v>51</v>
      </c>
      <c r="J4" s="52">
        <v>56.3</v>
      </c>
      <c r="K4" s="52">
        <v>57</v>
      </c>
      <c r="L4" s="52">
        <v>58</v>
      </c>
      <c r="M4" s="52">
        <v>49</v>
      </c>
      <c r="N4" s="52">
        <v>51</v>
      </c>
      <c r="O4" s="52">
        <v>56.3</v>
      </c>
      <c r="P4" s="52">
        <v>61.9</v>
      </c>
      <c r="Q4" s="52">
        <v>64</v>
      </c>
      <c r="R4" s="52">
        <v>66</v>
      </c>
      <c r="S4" s="52">
        <v>60</v>
      </c>
      <c r="T4" s="52">
        <v>64</v>
      </c>
      <c r="U4" s="52">
        <v>61</v>
      </c>
      <c r="V4" s="52">
        <v>63</v>
      </c>
      <c r="W4" s="52">
        <v>64</v>
      </c>
      <c r="X4" s="52">
        <v>66</v>
      </c>
    </row>
    <row r="5" spans="1:24" ht="30" x14ac:dyDescent="0.25">
      <c r="A5" s="54" t="s">
        <v>132</v>
      </c>
      <c r="B5" s="58">
        <f ca="1">OFFSET(C5:C36,,Bezug!B2-1)</f>
        <v>54</v>
      </c>
      <c r="C5" s="52">
        <v>48</v>
      </c>
      <c r="D5" s="52">
        <v>48</v>
      </c>
      <c r="E5" s="52">
        <v>48</v>
      </c>
      <c r="F5" s="52">
        <v>48</v>
      </c>
      <c r="G5" s="52">
        <v>48</v>
      </c>
      <c r="H5" s="52">
        <v>46</v>
      </c>
      <c r="I5" s="52">
        <v>46</v>
      </c>
      <c r="J5" s="52">
        <v>46</v>
      </c>
      <c r="K5" s="52">
        <v>46</v>
      </c>
      <c r="L5" s="52">
        <v>46</v>
      </c>
      <c r="M5" s="52">
        <v>46</v>
      </c>
      <c r="N5" s="52">
        <v>46</v>
      </c>
      <c r="O5" s="52">
        <v>46</v>
      </c>
      <c r="P5" s="52">
        <f>P4-12</f>
        <v>49.9</v>
      </c>
      <c r="Q5" s="52">
        <f>Q4-12</f>
        <v>52</v>
      </c>
      <c r="R5" s="52">
        <f>R4-12</f>
        <v>54</v>
      </c>
      <c r="S5" s="52">
        <f>S4-7</f>
        <v>53</v>
      </c>
      <c r="T5" s="52">
        <f t="shared" ref="T5:X5" si="0">T4-7</f>
        <v>57</v>
      </c>
      <c r="U5" s="52">
        <f t="shared" si="0"/>
        <v>54</v>
      </c>
      <c r="V5" s="52">
        <f t="shared" si="0"/>
        <v>56</v>
      </c>
      <c r="W5" s="52">
        <f t="shared" si="0"/>
        <v>57</v>
      </c>
      <c r="X5" s="52">
        <f t="shared" si="0"/>
        <v>59</v>
      </c>
    </row>
    <row r="6" spans="1:24" ht="30" x14ac:dyDescent="0.25">
      <c r="A6" s="54" t="s">
        <v>130</v>
      </c>
      <c r="B6" s="58">
        <f ca="1">OFFSET(C6:C37,,Bezug!B2-1)</f>
        <v>69</v>
      </c>
      <c r="C6" s="52" t="s">
        <v>44</v>
      </c>
      <c r="D6" s="52" t="s">
        <v>44</v>
      </c>
      <c r="E6" s="52" t="s">
        <v>44</v>
      </c>
      <c r="F6" s="52" t="s">
        <v>44</v>
      </c>
      <c r="G6" s="52" t="s">
        <v>44</v>
      </c>
      <c r="H6" s="52" t="s">
        <v>44</v>
      </c>
      <c r="I6" s="52" t="s">
        <v>44</v>
      </c>
      <c r="J6" s="52" t="s">
        <v>44</v>
      </c>
      <c r="K6" s="52" t="s">
        <v>44</v>
      </c>
      <c r="L6" s="52" t="s">
        <v>44</v>
      </c>
      <c r="M6" s="52" t="s">
        <v>44</v>
      </c>
      <c r="N6" s="52" t="s">
        <v>44</v>
      </c>
      <c r="O6" s="52" t="s">
        <v>44</v>
      </c>
      <c r="P6" s="52">
        <v>63</v>
      </c>
      <c r="Q6" s="52">
        <v>64</v>
      </c>
      <c r="R6" s="52">
        <v>69</v>
      </c>
      <c r="S6" s="52">
        <v>62</v>
      </c>
      <c r="T6" s="52">
        <v>63</v>
      </c>
      <c r="U6" s="52">
        <v>62</v>
      </c>
      <c r="V6" s="52">
        <v>64</v>
      </c>
      <c r="W6" s="52">
        <v>65</v>
      </c>
      <c r="X6" s="52">
        <v>68</v>
      </c>
    </row>
    <row r="7" spans="1:24" ht="45" x14ac:dyDescent="0.25">
      <c r="A7" s="54" t="s">
        <v>148</v>
      </c>
      <c r="B7" s="58">
        <f ca="1">OFFSET(C7:C38,,Bezug!B2-1)</f>
        <v>50</v>
      </c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>
        <f>P5-4</f>
        <v>45.9</v>
      </c>
      <c r="Q7" s="52">
        <f>Q5-4</f>
        <v>48</v>
      </c>
      <c r="R7" s="52">
        <f>R5-4</f>
        <v>50</v>
      </c>
      <c r="S7" s="52">
        <f>S5-4</f>
        <v>49</v>
      </c>
      <c r="T7" s="52">
        <f t="shared" ref="T7:X7" si="1">T5-4</f>
        <v>53</v>
      </c>
      <c r="U7" s="52">
        <f t="shared" si="1"/>
        <v>50</v>
      </c>
      <c r="V7" s="52">
        <f t="shared" si="1"/>
        <v>52</v>
      </c>
      <c r="W7" s="52">
        <f t="shared" si="1"/>
        <v>53</v>
      </c>
      <c r="X7" s="52">
        <f t="shared" si="1"/>
        <v>55</v>
      </c>
    </row>
    <row r="8" spans="1:24" x14ac:dyDescent="0.25">
      <c r="A8" s="54" t="s">
        <v>122</v>
      </c>
      <c r="B8" s="58" t="str">
        <f ca="1">OFFSET(C8:C37,,Bezug!B2-1)</f>
        <v>Samsung</v>
      </c>
      <c r="C8" s="52" t="s">
        <v>123</v>
      </c>
      <c r="D8" s="52" t="s">
        <v>123</v>
      </c>
      <c r="E8" s="52" t="s">
        <v>123</v>
      </c>
      <c r="F8" s="52" t="s">
        <v>123</v>
      </c>
      <c r="G8" s="52" t="s">
        <v>123</v>
      </c>
      <c r="H8" s="52" t="s">
        <v>123</v>
      </c>
      <c r="I8" s="52" t="s">
        <v>123</v>
      </c>
      <c r="J8" s="52" t="s">
        <v>123</v>
      </c>
      <c r="K8" s="52" t="s">
        <v>123</v>
      </c>
      <c r="L8" s="52" t="s">
        <v>123</v>
      </c>
      <c r="M8" s="52" t="s">
        <v>123</v>
      </c>
      <c r="N8" s="52" t="s">
        <v>123</v>
      </c>
      <c r="O8" s="52" t="s">
        <v>123</v>
      </c>
      <c r="P8" s="52" t="s">
        <v>124</v>
      </c>
      <c r="Q8" s="52" t="s">
        <v>124</v>
      </c>
      <c r="R8" s="52" t="s">
        <v>124</v>
      </c>
      <c r="S8" s="52" t="s">
        <v>124</v>
      </c>
      <c r="T8" s="52" t="s">
        <v>124</v>
      </c>
      <c r="U8" s="52" t="s">
        <v>124</v>
      </c>
      <c r="V8" s="52" t="s">
        <v>124</v>
      </c>
      <c r="W8" s="52" t="s">
        <v>124</v>
      </c>
      <c r="X8" s="52" t="s">
        <v>124</v>
      </c>
    </row>
    <row r="9" spans="1:24" x14ac:dyDescent="0.25">
      <c r="A9" s="6"/>
      <c r="B9" s="10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</row>
    <row r="10" spans="1:24" x14ac:dyDescent="0.25">
      <c r="A10" s="6"/>
      <c r="B10" s="10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R10" s="151" t="s">
        <v>157</v>
      </c>
    </row>
    <row r="11" spans="1:24" ht="30" customHeight="1" x14ac:dyDescent="0.25">
      <c r="A11" s="192" t="s">
        <v>37</v>
      </c>
      <c r="B11" s="192"/>
      <c r="C11" s="192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S11" s="151" t="s">
        <v>164</v>
      </c>
    </row>
    <row r="12" spans="1:24" ht="30" customHeight="1" x14ac:dyDescent="0.25">
      <c r="A12" s="193" t="s">
        <v>36</v>
      </c>
      <c r="B12" s="52">
        <v>2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</row>
    <row r="13" spans="1:24" ht="30" x14ac:dyDescent="0.25">
      <c r="A13" s="193"/>
      <c r="B13" s="13" t="str">
        <f>IF($B$12=1,"WP freistehend",IF($B$12=2,"WP an der Außenmauer",IF($B$12=3,"WP außen in einspringender Fassadenecke",)))</f>
        <v>WP an der Außenmauer</v>
      </c>
      <c r="D13" s="9" t="s">
        <v>38</v>
      </c>
      <c r="E13" s="11" t="str">
        <f>IF($B$12=1,"2",IF($B$12=2,"4",IF($B$12=3,"8",)))</f>
        <v>4</v>
      </c>
      <c r="F13" s="8"/>
      <c r="G13" s="8"/>
      <c r="H13" s="8"/>
      <c r="I13" s="8"/>
      <c r="J13" s="8"/>
      <c r="K13" s="8"/>
      <c r="L13" s="8"/>
      <c r="M13" s="8"/>
      <c r="N13" s="8"/>
      <c r="O13" s="8"/>
    </row>
    <row r="14" spans="1:24" x14ac:dyDescent="0.25"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</row>
    <row r="15" spans="1:24" x14ac:dyDescent="0.25">
      <c r="A15" s="6"/>
      <c r="B15" s="10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</row>
    <row r="16" spans="1:24" x14ac:dyDescent="0.25">
      <c r="A16" s="6"/>
      <c r="B16" s="10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</row>
    <row r="17" spans="1:15" ht="30" customHeight="1" x14ac:dyDescent="0.25">
      <c r="A17" s="192" t="s">
        <v>81</v>
      </c>
      <c r="B17" s="192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</row>
    <row r="18" spans="1:15" ht="30" x14ac:dyDescent="0.25">
      <c r="A18" s="53" t="s">
        <v>80</v>
      </c>
      <c r="B18" s="12">
        <v>-7</v>
      </c>
      <c r="C18" s="52" t="s">
        <v>16</v>
      </c>
      <c r="D18" s="52" t="b">
        <v>0</v>
      </c>
      <c r="E18" s="52">
        <f>IF(D18=FALSE,0,-7)</f>
        <v>0</v>
      </c>
      <c r="G18" s="8"/>
      <c r="H18" s="52" t="b">
        <f>L14=IF(AND(H16="WAHR",H17="WAHR"),"WAHR","FALSCH")</f>
        <v>0</v>
      </c>
      <c r="I18" s="8"/>
      <c r="J18" s="8"/>
      <c r="K18" s="8"/>
      <c r="L18" s="8"/>
      <c r="M18" s="8"/>
      <c r="N18" s="8"/>
      <c r="O18" s="8"/>
    </row>
    <row r="19" spans="1:15" x14ac:dyDescent="0.25">
      <c r="A19" s="54" t="s">
        <v>82</v>
      </c>
      <c r="B19" s="12">
        <f ca="1">B4-B5</f>
        <v>12</v>
      </c>
      <c r="C19" s="52" t="s">
        <v>16</v>
      </c>
      <c r="D19" s="52" t="b">
        <v>1</v>
      </c>
      <c r="E19" s="52">
        <f ca="1">IF(D19=FALSE,0,B19)</f>
        <v>12</v>
      </c>
      <c r="F19" s="8"/>
      <c r="G19" s="8"/>
      <c r="H19" s="8"/>
      <c r="I19" s="8"/>
      <c r="J19" s="8"/>
      <c r="K19" s="8"/>
      <c r="L19" s="8"/>
      <c r="M19" s="8"/>
      <c r="N19" s="8"/>
      <c r="O19" s="8"/>
    </row>
    <row r="20" spans="1:15" ht="30" x14ac:dyDescent="0.25">
      <c r="A20" s="54" t="s">
        <v>121</v>
      </c>
      <c r="B20" s="12">
        <v>-8</v>
      </c>
      <c r="C20" s="52" t="s">
        <v>16</v>
      </c>
      <c r="D20" s="52" t="b">
        <v>0</v>
      </c>
      <c r="E20" s="52">
        <f>IF(D20=FALSE,0,B20)</f>
        <v>0</v>
      </c>
      <c r="F20" s="8"/>
      <c r="G20" s="8"/>
      <c r="H20" s="8"/>
      <c r="I20" s="8"/>
      <c r="J20" s="8"/>
      <c r="K20" s="8"/>
      <c r="L20" s="8"/>
      <c r="M20" s="8"/>
      <c r="N20" s="8"/>
      <c r="O20" s="8"/>
    </row>
    <row r="21" spans="1:15" ht="30" x14ac:dyDescent="0.25">
      <c r="A21" s="6" t="s">
        <v>147</v>
      </c>
      <c r="B21" s="12">
        <v>-16</v>
      </c>
      <c r="C21" s="52" t="s">
        <v>16</v>
      </c>
      <c r="D21" s="52" t="b">
        <v>0</v>
      </c>
      <c r="E21" s="52">
        <f>IF(D21=FALSE,0,B21)</f>
        <v>0</v>
      </c>
      <c r="F21" s="8"/>
      <c r="G21" s="8"/>
      <c r="H21" s="8"/>
      <c r="I21" s="8"/>
      <c r="J21" s="8"/>
      <c r="K21" s="8"/>
      <c r="L21" s="8"/>
      <c r="M21" s="8"/>
      <c r="N21" s="8"/>
      <c r="O21" s="8"/>
    </row>
    <row r="22" spans="1:15" x14ac:dyDescent="0.25">
      <c r="A22" s="6"/>
      <c r="C22" s="8"/>
      <c r="D22" s="8" t="str">
        <f>IF(AND(D19=TRUE,D20=TRUE),"WAHR","FALSCH")</f>
        <v>FALSCH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</row>
    <row r="23" spans="1:15" ht="24.6" customHeight="1" x14ac:dyDescent="0.25">
      <c r="A23" s="194"/>
      <c r="B23" s="194"/>
      <c r="C23" s="194"/>
      <c r="D23" s="194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</row>
    <row r="24" spans="1:15" x14ac:dyDescent="0.25">
      <c r="A24" s="6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</row>
    <row r="25" spans="1:15" x14ac:dyDescent="0.25">
      <c r="A25" s="6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</row>
    <row r="26" spans="1:15" x14ac:dyDescent="0.25">
      <c r="A26" s="6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</row>
    <row r="27" spans="1:15" x14ac:dyDescent="0.25"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</row>
    <row r="28" spans="1:15" x14ac:dyDescent="0.25"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</row>
    <row r="29" spans="1:15" x14ac:dyDescent="0.25">
      <c r="B29" s="10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</row>
    <row r="30" spans="1:15" x14ac:dyDescent="0.25">
      <c r="B30" s="10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</row>
    <row r="31" spans="1:15" x14ac:dyDescent="0.25">
      <c r="B31" s="10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</row>
    <row r="32" spans="1:15" x14ac:dyDescent="0.25">
      <c r="B32" s="10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</row>
    <row r="33" spans="2:15" x14ac:dyDescent="0.25">
      <c r="B33" s="10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</row>
    <row r="34" spans="2:15" x14ac:dyDescent="0.25">
      <c r="B34" s="10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</row>
    <row r="35" spans="2:15" x14ac:dyDescent="0.25">
      <c r="B35" s="10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</row>
    <row r="36" spans="2:15" x14ac:dyDescent="0.25"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</row>
  </sheetData>
  <mergeCells count="4">
    <mergeCell ref="A11:C11"/>
    <mergeCell ref="A12:A13"/>
    <mergeCell ref="A17:B17"/>
    <mergeCell ref="A23:D23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2:L19"/>
  <sheetViews>
    <sheetView workbookViewId="0">
      <selection activeCell="D10" sqref="D10:I13"/>
    </sheetView>
  </sheetViews>
  <sheetFormatPr baseColWidth="10" defaultRowHeight="15" x14ac:dyDescent="0.25"/>
  <cols>
    <col min="1" max="1" width="14.5703125" customWidth="1"/>
    <col min="2" max="2" width="11.42578125" style="8"/>
    <col min="3" max="3" width="45.7109375" bestFit="1" customWidth="1"/>
    <col min="4" max="4" width="13.5703125" customWidth="1"/>
    <col min="5" max="5" width="24.140625" customWidth="1"/>
    <col min="6" max="6" width="13.5703125" customWidth="1"/>
    <col min="7" max="7" width="23.28515625" customWidth="1"/>
    <col min="8" max="8" width="10.5703125" customWidth="1"/>
    <col min="9" max="9" width="10.42578125" customWidth="1"/>
    <col min="11" max="11" width="15" customWidth="1"/>
  </cols>
  <sheetData>
    <row r="2" spans="1:12" x14ac:dyDescent="0.25">
      <c r="C2" s="34" t="s">
        <v>144</v>
      </c>
    </row>
    <row r="3" spans="1:12" ht="15.75" thickBot="1" x14ac:dyDescent="0.3">
      <c r="C3" s="15" t="s">
        <v>15</v>
      </c>
    </row>
    <row r="4" spans="1:12" s="11" customFormat="1" ht="60" x14ac:dyDescent="0.25">
      <c r="A4" s="197"/>
      <c r="B4" s="198"/>
      <c r="C4" s="22" t="str">
        <f ca="1">OFFSET(D4:D6,,Bezug!$D$2-1)</f>
        <v>Kurbezirk</v>
      </c>
      <c r="D4" s="20" t="s">
        <v>25</v>
      </c>
      <c r="E4" s="20" t="s">
        <v>26</v>
      </c>
      <c r="F4" s="20" t="s">
        <v>27</v>
      </c>
      <c r="G4" s="20" t="s">
        <v>28</v>
      </c>
      <c r="H4" s="20" t="s">
        <v>29</v>
      </c>
      <c r="I4" s="20" t="s">
        <v>30</v>
      </c>
      <c r="J4" s="20" t="s">
        <v>31</v>
      </c>
      <c r="K4" s="20" t="s">
        <v>32</v>
      </c>
      <c r="L4" s="21" t="s">
        <v>66</v>
      </c>
    </row>
    <row r="5" spans="1:12" ht="15" customHeight="1" x14ac:dyDescent="0.25">
      <c r="A5" s="195" t="s">
        <v>40</v>
      </c>
      <c r="B5" s="38" t="s">
        <v>41</v>
      </c>
      <c r="C5" s="22">
        <f ca="1">OFFSET(D5:D7,,Bezug!$D$2-1)</f>
        <v>45</v>
      </c>
      <c r="D5" s="23">
        <v>45</v>
      </c>
      <c r="E5" s="23">
        <v>50</v>
      </c>
      <c r="F5" s="23">
        <v>55</v>
      </c>
      <c r="G5" s="23">
        <v>60</v>
      </c>
      <c r="H5" s="23">
        <v>65</v>
      </c>
      <c r="I5" s="23" t="s">
        <v>44</v>
      </c>
      <c r="J5" s="23">
        <v>45</v>
      </c>
      <c r="K5" s="23">
        <v>50</v>
      </c>
      <c r="L5" s="24"/>
    </row>
    <row r="6" spans="1:12" x14ac:dyDescent="0.25">
      <c r="A6" s="195"/>
      <c r="B6" s="38" t="s">
        <v>42</v>
      </c>
      <c r="C6" s="22">
        <f ca="1">OFFSET(D6:D7,,Bezug!$D$2-1)</f>
        <v>40</v>
      </c>
      <c r="D6" s="23">
        <v>40</v>
      </c>
      <c r="E6" s="23">
        <v>45</v>
      </c>
      <c r="F6" s="23">
        <v>50</v>
      </c>
      <c r="G6" s="23">
        <v>55</v>
      </c>
      <c r="H6" s="23">
        <v>60</v>
      </c>
      <c r="I6" s="23" t="s">
        <v>44</v>
      </c>
      <c r="J6" s="23">
        <v>40</v>
      </c>
      <c r="K6" s="23">
        <v>45</v>
      </c>
      <c r="L6" s="24"/>
    </row>
    <row r="7" spans="1:12" ht="15.75" thickBot="1" x14ac:dyDescent="0.3">
      <c r="A7" s="196"/>
      <c r="B7" s="39" t="s">
        <v>43</v>
      </c>
      <c r="C7" s="25">
        <f ca="1">OFFSET(D7:D7,,Bezug!$D$2-1)</f>
        <v>35</v>
      </c>
      <c r="D7" s="26">
        <v>35</v>
      </c>
      <c r="E7" s="26">
        <v>40</v>
      </c>
      <c r="F7" s="26">
        <v>45</v>
      </c>
      <c r="G7" s="26">
        <v>50</v>
      </c>
      <c r="H7" s="26">
        <v>55</v>
      </c>
      <c r="I7" s="26" t="s">
        <v>44</v>
      </c>
      <c r="J7" s="26">
        <v>35</v>
      </c>
      <c r="K7" s="26">
        <v>40</v>
      </c>
      <c r="L7" s="27"/>
    </row>
    <row r="9" spans="1:12" ht="15.75" thickBot="1" x14ac:dyDescent="0.3">
      <c r="C9" s="34" t="s">
        <v>71</v>
      </c>
    </row>
    <row r="10" spans="1:12" ht="30" x14ac:dyDescent="0.25">
      <c r="C10" s="29">
        <f ca="1">OFFSET(D10:D13,,Bezug!$D$2-1)</f>
        <v>0</v>
      </c>
      <c r="D10" s="20" t="s">
        <v>57</v>
      </c>
      <c r="E10" s="20" t="s">
        <v>58</v>
      </c>
      <c r="F10" s="20" t="s">
        <v>59</v>
      </c>
      <c r="G10" s="20" t="s">
        <v>67</v>
      </c>
      <c r="H10" s="20" t="s">
        <v>68</v>
      </c>
      <c r="I10" s="21" t="s">
        <v>69</v>
      </c>
    </row>
    <row r="11" spans="1:12" ht="15" customHeight="1" x14ac:dyDescent="0.25">
      <c r="A11" s="199" t="s">
        <v>40</v>
      </c>
      <c r="B11" s="40" t="s">
        <v>41</v>
      </c>
      <c r="C11" s="30">
        <f ca="1">OFFSET(D11:D14,,Bezug!$D$2-1)</f>
        <v>0</v>
      </c>
      <c r="D11" s="23">
        <v>45</v>
      </c>
      <c r="E11" s="23">
        <v>50</v>
      </c>
      <c r="F11" s="23">
        <v>55</v>
      </c>
      <c r="G11" s="23">
        <v>60</v>
      </c>
      <c r="H11" s="23">
        <v>65</v>
      </c>
      <c r="I11" s="31">
        <v>70</v>
      </c>
    </row>
    <row r="12" spans="1:12" ht="15" customHeight="1" x14ac:dyDescent="0.25">
      <c r="A12" s="200"/>
      <c r="B12" s="100"/>
      <c r="C12" s="30">
        <f ca="1">OFFSET(D12:D15,,Bezug!$D$2-1)</f>
        <v>0</v>
      </c>
      <c r="D12" s="101" t="s">
        <v>44</v>
      </c>
      <c r="E12" s="101" t="s">
        <v>44</v>
      </c>
      <c r="F12" s="101" t="s">
        <v>44</v>
      </c>
      <c r="G12" s="101" t="s">
        <v>44</v>
      </c>
      <c r="H12" s="101" t="s">
        <v>44</v>
      </c>
      <c r="I12" s="102" t="s">
        <v>44</v>
      </c>
    </row>
    <row r="13" spans="1:12" ht="15.75" thickBot="1" x14ac:dyDescent="0.3">
      <c r="A13" s="200"/>
      <c r="B13" s="41" t="s">
        <v>43</v>
      </c>
      <c r="C13" s="32">
        <f ca="1">OFFSET(D13:D16,,Bezug!$D$2-1)</f>
        <v>0</v>
      </c>
      <c r="D13" s="26">
        <v>35</v>
      </c>
      <c r="E13" s="26">
        <v>35</v>
      </c>
      <c r="F13" s="26">
        <v>40</v>
      </c>
      <c r="G13" s="26">
        <v>45</v>
      </c>
      <c r="H13" s="26">
        <v>50</v>
      </c>
      <c r="I13" s="33">
        <v>70</v>
      </c>
    </row>
    <row r="14" spans="1:12" x14ac:dyDescent="0.25">
      <c r="A14" s="28"/>
    </row>
    <row r="15" spans="1:12" ht="15.75" thickBot="1" x14ac:dyDescent="0.3">
      <c r="A15" s="45"/>
      <c r="C15" s="34" t="s">
        <v>145</v>
      </c>
    </row>
    <row r="16" spans="1:12" ht="15.75" thickBot="1" x14ac:dyDescent="0.3">
      <c r="C16" s="35" t="s">
        <v>66</v>
      </c>
    </row>
    <row r="17" spans="1:3" ht="15" customHeight="1" x14ac:dyDescent="0.25">
      <c r="A17" s="201" t="s">
        <v>40</v>
      </c>
      <c r="B17" s="42" t="s">
        <v>41</v>
      </c>
      <c r="C17" s="36">
        <f>Schalltool_HERZ!C36</f>
        <v>50</v>
      </c>
    </row>
    <row r="18" spans="1:3" ht="15" hidden="1" customHeight="1" x14ac:dyDescent="0.25">
      <c r="A18" s="200"/>
      <c r="B18" s="43" t="s">
        <v>42</v>
      </c>
      <c r="C18" s="36">
        <f>Schalltool_HERZ!C37</f>
        <v>40</v>
      </c>
    </row>
    <row r="19" spans="1:3" ht="15.75" thickBot="1" x14ac:dyDescent="0.3">
      <c r="A19" s="202"/>
      <c r="B19" s="44" t="s">
        <v>43</v>
      </c>
      <c r="C19" s="37">
        <f>Schalltool_HERZ!C38</f>
        <v>30</v>
      </c>
    </row>
  </sheetData>
  <mergeCells count="4">
    <mergeCell ref="A5:A7"/>
    <mergeCell ref="A4:B4"/>
    <mergeCell ref="A11:A13"/>
    <mergeCell ref="A17:A19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/>
  <dimension ref="B2:J408"/>
  <sheetViews>
    <sheetView topLeftCell="B1" workbookViewId="0">
      <selection activeCell="G11" sqref="G11"/>
    </sheetView>
  </sheetViews>
  <sheetFormatPr baseColWidth="10" defaultColWidth="11.42578125" defaultRowHeight="14.25" x14ac:dyDescent="0.2"/>
  <cols>
    <col min="1" max="1" width="11.42578125" style="2"/>
    <col min="2" max="2" width="39" style="2" bestFit="1" customWidth="1"/>
    <col min="3" max="3" width="33.140625" style="2" bestFit="1" customWidth="1"/>
    <col min="4" max="4" width="15.140625" style="2" bestFit="1" customWidth="1"/>
    <col min="5" max="5" width="17.85546875" style="2" bestFit="1" customWidth="1"/>
    <col min="6" max="6" width="17.28515625" style="2" bestFit="1" customWidth="1"/>
    <col min="7" max="8" width="24.85546875" style="2" bestFit="1" customWidth="1"/>
    <col min="9" max="9" width="23.85546875" style="2" customWidth="1"/>
    <col min="10" max="10" width="27.5703125" style="2" bestFit="1" customWidth="1"/>
    <col min="11" max="16384" width="11.42578125" style="2"/>
  </cols>
  <sheetData>
    <row r="2" spans="2:9" x14ac:dyDescent="0.2">
      <c r="B2" s="2" t="s">
        <v>38</v>
      </c>
      <c r="C2" s="4" t="str">
        <f>Daten_WP!E13</f>
        <v>4</v>
      </c>
    </row>
    <row r="3" spans="2:9" x14ac:dyDescent="0.2">
      <c r="B3" s="2" t="s">
        <v>18</v>
      </c>
      <c r="C3" s="4">
        <f ca="1">Daten_WP!B4</f>
        <v>66</v>
      </c>
      <c r="D3" s="2" t="s">
        <v>16</v>
      </c>
    </row>
    <row r="4" spans="2:9" x14ac:dyDescent="0.2">
      <c r="B4" s="2" t="s">
        <v>39</v>
      </c>
      <c r="C4" s="4">
        <f>Schalltool_HERZ!C7</f>
        <v>0</v>
      </c>
      <c r="D4" s="2" t="s">
        <v>16</v>
      </c>
    </row>
    <row r="5" spans="2:9" x14ac:dyDescent="0.2">
      <c r="B5" s="2" t="s">
        <v>80</v>
      </c>
      <c r="C5" s="4">
        <f>Daten_WP!$E$18</f>
        <v>0</v>
      </c>
      <c r="D5" s="2" t="s">
        <v>16</v>
      </c>
    </row>
    <row r="6" spans="2:9" x14ac:dyDescent="0.2">
      <c r="B6" s="2" t="s">
        <v>125</v>
      </c>
      <c r="C6" s="4">
        <f>Daten_WP!E20</f>
        <v>0</v>
      </c>
      <c r="D6" s="2" t="s">
        <v>16</v>
      </c>
    </row>
    <row r="7" spans="2:9" x14ac:dyDescent="0.2">
      <c r="B7" s="2" t="s">
        <v>24</v>
      </c>
    </row>
    <row r="8" spans="2:9" ht="54.75" customHeight="1" x14ac:dyDescent="0.2">
      <c r="B8" s="5" t="s">
        <v>45</v>
      </c>
      <c r="C8" s="5" t="s">
        <v>46</v>
      </c>
      <c r="D8" s="5" t="s">
        <v>47</v>
      </c>
      <c r="E8" s="5" t="s">
        <v>52</v>
      </c>
      <c r="F8" s="5" t="s">
        <v>53</v>
      </c>
      <c r="G8" s="15" t="s">
        <v>51</v>
      </c>
      <c r="H8" s="15" t="s">
        <v>54</v>
      </c>
      <c r="I8" s="15" t="s">
        <v>55</v>
      </c>
    </row>
    <row r="9" spans="2:9" x14ac:dyDescent="0.2">
      <c r="B9" s="4">
        <v>0.1</v>
      </c>
      <c r="C9" s="16">
        <f ca="1">IF(Daten_WP!$B$8="Herz",$C$3+10*LOG($C$2/(4*PI()*B9^2))+$C$4+$C$5,IF(Daten_WP!$B$8="Samsung",$C$3+10*LOG($C$2/(4*PI()*B9^2))+$C$4+$C$6))</f>
        <v>81.028501273058666</v>
      </c>
      <c r="D9" s="4">
        <f ca="1">IF(Bezug!$G$2=1,Planungsrichtwerte_Übersicht!$C$5,IF(Bezug!$G$2=2,Planungsrichtwerte_Übersicht!$C$11,Planungsrichtwerte_Übersicht!$C$17))</f>
        <v>45</v>
      </c>
      <c r="E9" s="4">
        <f ca="1">IF(Bezug!$G$2=1,Planungsrichtwerte_Übersicht!$C$6,IF(Bezug!$G$2=2,"-",Planungsrichtwerte_Übersicht!$C$18))</f>
        <v>40</v>
      </c>
      <c r="F9" s="4">
        <f ca="1">IF(Bezug!$G$2=1,Planungsrichtwerte_Übersicht!$C$7,IF(Bezug!$G$2=2,Planungsrichtwerte_Übersicht!$C$13,Planungsrichtwerte_Übersicht!$C$19))</f>
        <v>35</v>
      </c>
      <c r="G9" s="4">
        <f ca="1">IF(Daten_WP!B8="Herz",ROUND(SQRT($C$2/(10^(($D$9-Berechnung_Abstand_Heizen!$C$3-Berechnung_Abstand_Heizen!$C$4-$C$5)/10)*4*PI())),1),IF(Daten_WP!B8="Samsung",ROUND(SQRT($C$2/(10^(($D$9-Berechnung_Abstand_Heizen!$C$3-Berechnung_Abstand_Heizen!$C$4-$C$6)/10)*4*PI())),1)))</f>
        <v>6.3</v>
      </c>
      <c r="H9" s="4">
        <f ca="1">IF(Daten_WP!B8="Herz",IF(E9="-",I9,ROUND(SQRT($C$2/(10^(($E$9-Berechnung_Abstand_Heizen!$C$3-Berechnung_Abstand_Heizen!$C$4-$C$5)/10)*4*PI())),1)),IF(Daten_WP!B8="Samsung",IF(E9="-",I9,ROUND(SQRT($C$2/(10^(($E$9-Berechnung_Abstand_Heizen!$C$3-Berechnung_Abstand_Heizen!$C$4-$C$6)/10)*4*PI())),1))))</f>
        <v>11.3</v>
      </c>
      <c r="I9" s="4">
        <f ca="1">IF(Daten_WP!B8="Herz",ROUND(SQRT($C$2/(10^(($F$9-Berechnung_Abstand_Heizen!$C$3-Berechnung_Abstand_Heizen!$C$4-$C$5)/10)*4*PI())),1),IF(Daten_WP!B8="Samsung",ROUND(SQRT($C$2/(10^(($F$9-Berechnung_Abstand_Heizen!$C$3-Berechnung_Abstand_Heizen!$C$4-$C$6)/10)*4*PI())),1)))</f>
        <v>20</v>
      </c>
    </row>
    <row r="10" spans="2:9" x14ac:dyDescent="0.2">
      <c r="B10" s="4">
        <v>0.2</v>
      </c>
      <c r="C10" s="16">
        <f ca="1">IF(Daten_WP!$B$8="Herz",$C$3+10*LOG($C$2/(4*PI()*B10^2))+$C$4+$C$5,IF(Daten_WP!$B$8="Samsung",$C$3+10*LOG($C$2/(4*PI()*B10^2))+$C$4+$C$6))</f>
        <v>75.007901359779041</v>
      </c>
      <c r="D10" s="4">
        <f ca="1">IF(Bezug!$G$2=1,Planungsrichtwerte_Übersicht!$C$5,IF(Bezug!$G$2=2,Planungsrichtwerte_Übersicht!$C$11,Planungsrichtwerte_Übersicht!$C$17))</f>
        <v>45</v>
      </c>
      <c r="E10" s="4">
        <f ca="1">IF(Bezug!$G$2=1,Planungsrichtwerte_Übersicht!$C$6,IF(Bezug!$G$2=2,"-",Planungsrichtwerte_Übersicht!$C$18))</f>
        <v>40</v>
      </c>
      <c r="F10" s="4">
        <f ca="1">IF(Bezug!$G$2=1,Planungsrichtwerte_Übersicht!$C$7,IF(Bezug!$G$2=2,Planungsrichtwerte_Übersicht!$C$13,Planungsrichtwerte_Übersicht!$C$19))</f>
        <v>35</v>
      </c>
      <c r="G10" s="17"/>
      <c r="H10" s="17"/>
    </row>
    <row r="11" spans="2:9" x14ac:dyDescent="0.2">
      <c r="B11" s="4">
        <v>0.3</v>
      </c>
      <c r="C11" s="16">
        <f ca="1">IF(Daten_WP!$B$8="Herz",$C$3+10*LOG($C$2/(4*PI()*B11^2))+$C$4+$C$5,IF(Daten_WP!$B$8="Samsung",$C$3+10*LOG($C$2/(4*PI()*B11^2))+$C$4+$C$6))</f>
        <v>71.486076178665414</v>
      </c>
      <c r="D11" s="4">
        <f ca="1">IF(Bezug!$G$2=1,Planungsrichtwerte_Übersicht!$C$5,IF(Bezug!$G$2=2,Planungsrichtwerte_Übersicht!$C$11,Planungsrichtwerte_Übersicht!$C$17))</f>
        <v>45</v>
      </c>
      <c r="E11" s="4">
        <f ca="1">IF(Bezug!$G$2=1,Planungsrichtwerte_Übersicht!$C$6,IF(Bezug!$G$2=2,"-",Planungsrichtwerte_Übersicht!$C$18))</f>
        <v>40</v>
      </c>
      <c r="F11" s="4">
        <f ca="1">IF(Bezug!$G$2=1,Planungsrichtwerte_Übersicht!$C$7,IF(Bezug!$G$2=2,Planungsrichtwerte_Übersicht!$C$13,Planungsrichtwerte_Übersicht!$C$19))</f>
        <v>35</v>
      </c>
      <c r="G11" s="17"/>
      <c r="H11" s="17"/>
    </row>
    <row r="12" spans="2:9" x14ac:dyDescent="0.2">
      <c r="B12" s="4">
        <v>0.4</v>
      </c>
      <c r="C12" s="16">
        <f ca="1">IF(Daten_WP!$B$8="Herz",$C$3+10*LOG($C$2/(4*PI()*B12^2))+$C$4+$C$5,IF(Daten_WP!$B$8="Samsung",$C$3+10*LOG($C$2/(4*PI()*B12^2))+$C$4+$C$6))</f>
        <v>68.987301446499416</v>
      </c>
      <c r="D12" s="4">
        <f ca="1">IF(Bezug!$G$2=1,Planungsrichtwerte_Übersicht!$C$5,IF(Bezug!$G$2=2,Planungsrichtwerte_Übersicht!$C$11,Planungsrichtwerte_Übersicht!$C$17))</f>
        <v>45</v>
      </c>
      <c r="E12" s="4">
        <f ca="1">IF(Bezug!$G$2=1,Planungsrichtwerte_Übersicht!$C$6,IF(Bezug!$G$2=2,"-",Planungsrichtwerte_Übersicht!$C$18))</f>
        <v>40</v>
      </c>
      <c r="F12" s="4">
        <f ca="1">IF(Bezug!$G$2=1,Planungsrichtwerte_Übersicht!$C$7,IF(Bezug!$G$2=2,Planungsrichtwerte_Übersicht!$C$13,Planungsrichtwerte_Übersicht!$C$19))</f>
        <v>35</v>
      </c>
      <c r="G12" s="17"/>
      <c r="H12" s="17"/>
    </row>
    <row r="13" spans="2:9" x14ac:dyDescent="0.2">
      <c r="B13" s="4">
        <v>0.5</v>
      </c>
      <c r="C13" s="16">
        <f ca="1">IF(Daten_WP!$B$8="Herz",$C$3+10*LOG($C$2/(4*PI()*B13^2))+$C$4+$C$5,IF(Daten_WP!$B$8="Samsung",$C$3+10*LOG($C$2/(4*PI()*B13^2))+$C$4+$C$6))</f>
        <v>67.049101186338291</v>
      </c>
      <c r="D13" s="4">
        <f ca="1">IF(Bezug!$G$2=1,Planungsrichtwerte_Übersicht!$C$5,IF(Bezug!$G$2=2,Planungsrichtwerte_Übersicht!$C$11,Planungsrichtwerte_Übersicht!$C$17))</f>
        <v>45</v>
      </c>
      <c r="E13" s="4">
        <f ca="1">IF(Bezug!$G$2=1,Planungsrichtwerte_Übersicht!$C$6,IF(Bezug!$G$2=2,"-",Planungsrichtwerte_Übersicht!$C$18))</f>
        <v>40</v>
      </c>
      <c r="F13" s="4">
        <f ca="1">IF(Bezug!$G$2=1,Planungsrichtwerte_Übersicht!$C$7,IF(Bezug!$G$2=2,Planungsrichtwerte_Übersicht!$C$13,Planungsrichtwerte_Übersicht!$C$19))</f>
        <v>35</v>
      </c>
      <c r="G13" s="17"/>
      <c r="H13" s="17"/>
    </row>
    <row r="14" spans="2:9" x14ac:dyDescent="0.2">
      <c r="B14" s="4">
        <v>0.6</v>
      </c>
      <c r="C14" s="16">
        <f ca="1">IF(Daten_WP!$B$8="Herz",$C$3+10*LOG($C$2/(4*PI()*B14^2))+$C$4+$C$5,IF(Daten_WP!$B$8="Samsung",$C$3+10*LOG($C$2/(4*PI()*B14^2))+$C$4+$C$6))</f>
        <v>65.465476265385789</v>
      </c>
      <c r="D14" s="4">
        <f ca="1">IF(Bezug!$G$2=1,Planungsrichtwerte_Übersicht!$C$5,IF(Bezug!$G$2=2,Planungsrichtwerte_Übersicht!$C$11,Planungsrichtwerte_Übersicht!$C$17))</f>
        <v>45</v>
      </c>
      <c r="E14" s="4">
        <f ca="1">IF(Bezug!$G$2=1,Planungsrichtwerte_Übersicht!$C$6,IF(Bezug!$G$2=2,"-",Planungsrichtwerte_Übersicht!$C$18))</f>
        <v>40</v>
      </c>
      <c r="F14" s="4">
        <f ca="1">IF(Bezug!$G$2=1,Planungsrichtwerte_Übersicht!$C$7,IF(Bezug!$G$2=2,Planungsrichtwerte_Übersicht!$C$13,Planungsrichtwerte_Übersicht!$C$19))</f>
        <v>35</v>
      </c>
      <c r="G14" s="17"/>
      <c r="H14" s="17"/>
    </row>
    <row r="15" spans="2:9" x14ac:dyDescent="0.2">
      <c r="B15" s="4">
        <v>0.7</v>
      </c>
      <c r="C15" s="16">
        <f ca="1">IF(Daten_WP!$B$8="Herz",$C$3+10*LOG($C$2/(4*PI()*B15^2))+$C$4+$C$5,IF(Daten_WP!$B$8="Samsung",$C$3+10*LOG($C$2/(4*PI()*B15^2))+$C$4+$C$6))</f>
        <v>64.126540472773527</v>
      </c>
      <c r="D15" s="4">
        <f ca="1">IF(Bezug!$G$2=1,Planungsrichtwerte_Übersicht!$C$5,IF(Bezug!$G$2=2,Planungsrichtwerte_Übersicht!$C$11,Planungsrichtwerte_Übersicht!$C$17))</f>
        <v>45</v>
      </c>
      <c r="E15" s="4">
        <f ca="1">IF(Bezug!$G$2=1,Planungsrichtwerte_Übersicht!$C$6,IF(Bezug!$G$2=2,"-",Planungsrichtwerte_Übersicht!$C$18))</f>
        <v>40</v>
      </c>
      <c r="F15" s="4">
        <f ca="1">IF(Bezug!$G$2=1,Planungsrichtwerte_Übersicht!$C$7,IF(Bezug!$G$2=2,Planungsrichtwerte_Übersicht!$C$13,Planungsrichtwerte_Übersicht!$C$19))</f>
        <v>35</v>
      </c>
      <c r="G15" s="17"/>
      <c r="H15" s="17"/>
    </row>
    <row r="16" spans="2:9" ht="15" x14ac:dyDescent="0.2">
      <c r="B16" s="4">
        <v>0.8</v>
      </c>
      <c r="C16" s="16">
        <f ca="1">IF(Daten_WP!$B$8="Herz",$C$3+10*LOG($C$2/(4*PI()*B16^2))+$C$4+$C$5,IF(Daten_WP!$B$8="Samsung",$C$3+10*LOG($C$2/(4*PI()*B16^2))+$C$4+$C$6))</f>
        <v>62.966701533219791</v>
      </c>
      <c r="D16" s="4">
        <f ca="1">IF(Bezug!$G$2=1,Planungsrichtwerte_Übersicht!$C$5,IF(Bezug!$G$2=2,Planungsrichtwerte_Übersicht!$C$11,Planungsrichtwerte_Übersicht!$C$17))</f>
        <v>45</v>
      </c>
      <c r="E16" s="4">
        <f ca="1">IF(Bezug!$G$2=1,Planungsrichtwerte_Übersicht!$C$6,IF(Bezug!$G$2=2,"-",Planungsrichtwerte_Übersicht!$C$18))</f>
        <v>40</v>
      </c>
      <c r="F16" s="4">
        <f ca="1">IF(Bezug!$G$2=1,Planungsrichtwerte_Übersicht!$C$7,IF(Bezug!$G$2=2,Planungsrichtwerte_Übersicht!$C$13,Planungsrichtwerte_Übersicht!$C$19))</f>
        <v>35</v>
      </c>
      <c r="G16" s="203" t="s">
        <v>56</v>
      </c>
      <c r="H16" s="203"/>
      <c r="I16" s="203"/>
    </row>
    <row r="17" spans="2:10" ht="15" x14ac:dyDescent="0.2">
      <c r="B17" s="4">
        <v>0.9</v>
      </c>
      <c r="C17" s="16">
        <f ca="1">IF(Daten_WP!$B$8="Herz",$C$3+10*LOG($C$2/(4*PI()*B17^2))+$C$4+$C$5,IF(Daten_WP!$B$8="Samsung",$C$3+10*LOG($C$2/(4*PI()*B17^2))+$C$4+$C$6))</f>
        <v>61.943651084272162</v>
      </c>
      <c r="D17" s="4">
        <f ca="1">IF(Bezug!$G$2=1,Planungsrichtwerte_Übersicht!$C$5,IF(Bezug!$G$2=2,Planungsrichtwerte_Übersicht!$C$11,Planungsrichtwerte_Übersicht!$C$17))</f>
        <v>45</v>
      </c>
      <c r="E17" s="4">
        <f ca="1">IF(Bezug!$G$2=1,Planungsrichtwerte_Übersicht!$C$6,IF(Bezug!$G$2=2,"-",Planungsrichtwerte_Übersicht!$C$18))</f>
        <v>40</v>
      </c>
      <c r="F17" s="4">
        <f ca="1">IF(Bezug!$G$2=1,Planungsrichtwerte_Übersicht!$C$7,IF(Bezug!$G$2=2,Planungsrichtwerte_Übersicht!$C$13,Planungsrichtwerte_Übersicht!$C$19))</f>
        <v>35</v>
      </c>
      <c r="G17" s="5" t="s">
        <v>41</v>
      </c>
      <c r="H17" s="18" t="s">
        <v>42</v>
      </c>
      <c r="I17" s="5" t="s">
        <v>43</v>
      </c>
      <c r="J17" s="5" t="s">
        <v>101</v>
      </c>
    </row>
    <row r="18" spans="2:10" x14ac:dyDescent="0.2">
      <c r="B18" s="4">
        <v>1</v>
      </c>
      <c r="C18" s="16">
        <f ca="1">IF(Daten_WP!$B$8="Herz",$C$3+10*LOG($C$2/(4*PI()*B18^2))+$C$4+$C$5,IF(Daten_WP!$B$8="Samsung",$C$3+10*LOG($C$2/(4*PI()*B18^2))+$C$4+$C$6))</f>
        <v>61.028501273058659</v>
      </c>
      <c r="D18" s="4">
        <f ca="1">IF(Bezug!$G$2=1,Planungsrichtwerte_Übersicht!$C$5,IF(Bezug!$G$2=2,Planungsrichtwerte_Übersicht!$C$11,Planungsrichtwerte_Übersicht!$C$17))</f>
        <v>45</v>
      </c>
      <c r="E18" s="4">
        <f ca="1">IF(Bezug!$G$2=1,Planungsrichtwerte_Übersicht!$C$6,IF(Bezug!$G$2=2,"-",Planungsrichtwerte_Übersicht!$C$18))</f>
        <v>40</v>
      </c>
      <c r="F18" s="4">
        <f ca="1">IF(Bezug!$G$2=1,Planungsrichtwerte_Übersicht!$C$7,IF(Bezug!$G$2=2,Planungsrichtwerte_Übersicht!$C$13,Planungsrichtwerte_Übersicht!$C$19))</f>
        <v>35</v>
      </c>
      <c r="G18" s="14">
        <v>0</v>
      </c>
      <c r="H18" s="14">
        <v>0</v>
      </c>
      <c r="I18" s="4">
        <v>0</v>
      </c>
      <c r="J18" s="4">
        <v>0</v>
      </c>
    </row>
    <row r="19" spans="2:10" x14ac:dyDescent="0.2">
      <c r="B19" s="4">
        <v>1.1000000000000001</v>
      </c>
      <c r="C19" s="16">
        <f ca="1">IF(Daten_WP!$B$8="Herz",$C$3+10*LOG($C$2/(4*PI()*B19^2))+$C$4+$C$5,IF(Daten_WP!$B$8="Samsung",$C$3+10*LOG($C$2/(4*PI()*B19^2))+$C$4+$C$6))</f>
        <v>60.200647569894159</v>
      </c>
      <c r="D19" s="4">
        <f ca="1">IF(Bezug!$G$2=1,Planungsrichtwerte_Übersicht!$C$5,IF(Bezug!$G$2=2,Planungsrichtwerte_Übersicht!$C$11,Planungsrichtwerte_Übersicht!$C$17))</f>
        <v>45</v>
      </c>
      <c r="E19" s="4">
        <f ca="1">IF(Bezug!$G$2=1,Planungsrichtwerte_Übersicht!$C$6,IF(Bezug!$G$2=2,"-",Planungsrichtwerte_Übersicht!$C$18))</f>
        <v>40</v>
      </c>
      <c r="F19" s="4">
        <f ca="1">IF(Bezug!$G$2=1,Planungsrichtwerte_Übersicht!$C$7,IF(Bezug!$G$2=2,Planungsrichtwerte_Übersicht!$C$13,Planungsrichtwerte_Übersicht!$C$19))</f>
        <v>35</v>
      </c>
      <c r="G19" s="14">
        <f ca="1">D9</f>
        <v>45</v>
      </c>
      <c r="H19" s="14">
        <f ca="1">E9</f>
        <v>40</v>
      </c>
      <c r="I19" s="4">
        <f ca="1">F9</f>
        <v>35</v>
      </c>
      <c r="J19" s="14">
        <f ca="1">Berechnung_Abstand_Heizen!C9</f>
        <v>81.028501273058666</v>
      </c>
    </row>
    <row r="20" spans="2:10" x14ac:dyDescent="0.2">
      <c r="B20" s="4">
        <v>1.2</v>
      </c>
      <c r="C20" s="16">
        <f ca="1">IF(Daten_WP!$B$8="Herz",$C$3+10*LOG($C$2/(4*PI()*B20^2))+$C$4+$C$5,IF(Daten_WP!$B$8="Samsung",$C$3+10*LOG($C$2/(4*PI()*B20^2))+$C$4+$C$6))</f>
        <v>59.444876352106164</v>
      </c>
      <c r="D20" s="4">
        <f ca="1">IF(Bezug!$G$2=1,Planungsrichtwerte_Übersicht!$C$5,IF(Bezug!$G$2=2,Planungsrichtwerte_Übersicht!$C$11,Planungsrichtwerte_Übersicht!$C$17))</f>
        <v>45</v>
      </c>
      <c r="E20" s="4">
        <f ca="1">IF(Bezug!$G$2=1,Planungsrichtwerte_Übersicht!$C$6,IF(Bezug!$G$2=2,"-",Planungsrichtwerte_Übersicht!$C$18))</f>
        <v>40</v>
      </c>
      <c r="F20" s="4">
        <f ca="1">IF(Bezug!$G$2=1,Planungsrichtwerte_Übersicht!$C$7,IF(Bezug!$G$2=2,Planungsrichtwerte_Übersicht!$C$13,Planungsrichtwerte_Übersicht!$C$19))</f>
        <v>35</v>
      </c>
      <c r="G20" s="17"/>
      <c r="H20" s="4"/>
    </row>
    <row r="21" spans="2:10" x14ac:dyDescent="0.2">
      <c r="B21" s="4">
        <v>1.3</v>
      </c>
      <c r="C21" s="16">
        <f ca="1">IF(Daten_WP!$B$8="Herz",$C$3+10*LOG($C$2/(4*PI()*B21^2))+$C$4+$C$5,IF(Daten_WP!$B$8="Samsung",$C$3+10*LOG($C$2/(4*PI()*B21^2))+$C$4+$C$6))</f>
        <v>58.749634226921927</v>
      </c>
      <c r="D21" s="4">
        <f ca="1">IF(Bezug!$G$2=1,Planungsrichtwerte_Übersicht!$C$5,IF(Bezug!$G$2=2,Planungsrichtwerte_Übersicht!$C$11,Planungsrichtwerte_Übersicht!$C$17))</f>
        <v>45</v>
      </c>
      <c r="E21" s="4">
        <f ca="1">IF(Bezug!$G$2=1,Planungsrichtwerte_Übersicht!$C$6,IF(Bezug!$G$2=2,"-",Planungsrichtwerte_Übersicht!$C$18))</f>
        <v>40</v>
      </c>
      <c r="F21" s="4">
        <f ca="1">IF(Bezug!$G$2=1,Planungsrichtwerte_Übersicht!$C$7,IF(Bezug!$G$2=2,Planungsrichtwerte_Übersicht!$C$13,Planungsrichtwerte_Übersicht!$C$19))</f>
        <v>35</v>
      </c>
      <c r="G21" s="4">
        <f ca="1">G22</f>
        <v>6.3</v>
      </c>
      <c r="H21" s="4">
        <f ca="1">H22</f>
        <v>11.3</v>
      </c>
      <c r="I21" s="4">
        <f ca="1">I22</f>
        <v>20</v>
      </c>
      <c r="J21" s="4">
        <f>Schalltool_HERZ!C10</f>
        <v>12</v>
      </c>
    </row>
    <row r="22" spans="2:10" x14ac:dyDescent="0.2">
      <c r="B22" s="4">
        <v>1.4</v>
      </c>
      <c r="C22" s="16">
        <f ca="1">IF(Daten_WP!$B$8="Herz",$C$3+10*LOG($C$2/(4*PI()*B22^2))+$C$4+$C$5,IF(Daten_WP!$B$8="Samsung",$C$3+10*LOG($C$2/(4*PI()*B22^2))+$C$4+$C$6))</f>
        <v>58.105940559493902</v>
      </c>
      <c r="D22" s="4">
        <f ca="1">IF(Bezug!$G$2=1,Planungsrichtwerte_Übersicht!$C$5,IF(Bezug!$G$2=2,Planungsrichtwerte_Übersicht!$C$11,Planungsrichtwerte_Übersicht!$C$17))</f>
        <v>45</v>
      </c>
      <c r="E22" s="4">
        <f ca="1">IF(Bezug!$G$2=1,Planungsrichtwerte_Übersicht!$C$6,IF(Bezug!$G$2=2,"-",Planungsrichtwerte_Übersicht!$C$18))</f>
        <v>40</v>
      </c>
      <c r="F22" s="4">
        <f ca="1">IF(Bezug!$G$2=1,Planungsrichtwerte_Übersicht!$C$7,IF(Bezug!$G$2=2,Planungsrichtwerte_Übersicht!$C$13,Planungsrichtwerte_Übersicht!$C$19))</f>
        <v>35</v>
      </c>
      <c r="G22" s="4">
        <f ca="1">G9</f>
        <v>6.3</v>
      </c>
      <c r="H22" s="4">
        <f ca="1">H9</f>
        <v>11.3</v>
      </c>
      <c r="I22" s="4">
        <f ca="1">I9</f>
        <v>20</v>
      </c>
      <c r="J22" s="4">
        <f>Schalltool_HERZ!C10</f>
        <v>12</v>
      </c>
    </row>
    <row r="23" spans="2:10" x14ac:dyDescent="0.2">
      <c r="B23" s="4">
        <v>1.5</v>
      </c>
      <c r="C23" s="16">
        <f ca="1">IF(Daten_WP!$B$8="Herz",$C$3+10*LOG($C$2/(4*PI()*B23^2))+$C$4+$C$5,IF(Daten_WP!$B$8="Samsung",$C$3+10*LOG($C$2/(4*PI()*B23^2))+$C$4+$C$6))</f>
        <v>57.506676091945039</v>
      </c>
      <c r="D23" s="4">
        <f ca="1">IF(Bezug!$G$2=1,Planungsrichtwerte_Übersicht!$C$5,IF(Bezug!$G$2=2,Planungsrichtwerte_Übersicht!$C$11,Planungsrichtwerte_Übersicht!$C$17))</f>
        <v>45</v>
      </c>
      <c r="E23" s="4">
        <f ca="1">IF(Bezug!$G$2=1,Planungsrichtwerte_Übersicht!$C$6,IF(Bezug!$G$2=2,"-",Planungsrichtwerte_Übersicht!$C$18))</f>
        <v>40</v>
      </c>
      <c r="F23" s="4">
        <f ca="1">IF(Bezug!$G$2=1,Planungsrichtwerte_Übersicht!$C$7,IF(Bezug!$G$2=2,Planungsrichtwerte_Übersicht!$C$13,Planungsrichtwerte_Übersicht!$C$19))</f>
        <v>35</v>
      </c>
      <c r="G23" s="17"/>
      <c r="H23" s="17"/>
    </row>
    <row r="24" spans="2:10" x14ac:dyDescent="0.2">
      <c r="B24" s="4">
        <v>1.6</v>
      </c>
      <c r="C24" s="16">
        <f ca="1">IF(Daten_WP!$B$8="Herz",$C$3+10*LOG($C$2/(4*PI()*B24^2))+$C$4+$C$5,IF(Daten_WP!$B$8="Samsung",$C$3+10*LOG($C$2/(4*PI()*B24^2))+$C$4+$C$6))</f>
        <v>56.946101619940166</v>
      </c>
      <c r="D24" s="4">
        <f ca="1">IF(Bezug!$G$2=1,Planungsrichtwerte_Übersicht!$C$5,IF(Bezug!$G$2=2,Planungsrichtwerte_Übersicht!$C$11,Planungsrichtwerte_Übersicht!$C$17))</f>
        <v>45</v>
      </c>
      <c r="E24" s="4">
        <f ca="1">IF(Bezug!$G$2=1,Planungsrichtwerte_Übersicht!$C$6,IF(Bezug!$G$2=2,"-",Planungsrichtwerte_Übersicht!$C$18))</f>
        <v>40</v>
      </c>
      <c r="F24" s="4">
        <f ca="1">IF(Bezug!$G$2=1,Planungsrichtwerte_Übersicht!$C$7,IF(Bezug!$G$2=2,Planungsrichtwerte_Übersicht!$C$13,Planungsrichtwerte_Übersicht!$C$19))</f>
        <v>35</v>
      </c>
      <c r="G24" s="17"/>
      <c r="H24" s="17"/>
    </row>
    <row r="25" spans="2:10" x14ac:dyDescent="0.2">
      <c r="B25" s="4">
        <v>1.7</v>
      </c>
      <c r="C25" s="16">
        <f ca="1">IF(Daten_WP!$B$8="Herz",$C$3+10*LOG($C$2/(4*PI()*B25^2))+$C$4+$C$5,IF(Daten_WP!$B$8="Samsung",$C$3+10*LOG($C$2/(4*PI()*B25^2))+$C$4+$C$6))</f>
        <v>56.419522845493184</v>
      </c>
      <c r="D25" s="4">
        <f ca="1">IF(Bezug!$G$2=1,Planungsrichtwerte_Übersicht!$C$5,IF(Bezug!$G$2=2,Planungsrichtwerte_Übersicht!$C$11,Planungsrichtwerte_Übersicht!$C$17))</f>
        <v>45</v>
      </c>
      <c r="E25" s="4">
        <f ca="1">IF(Bezug!$G$2=1,Planungsrichtwerte_Übersicht!$C$6,IF(Bezug!$G$2=2,"-",Planungsrichtwerte_Übersicht!$C$18))</f>
        <v>40</v>
      </c>
      <c r="F25" s="4">
        <f ca="1">IF(Bezug!$G$2=1,Planungsrichtwerte_Übersicht!$C$7,IF(Bezug!$G$2=2,Planungsrichtwerte_Übersicht!$C$13,Planungsrichtwerte_Übersicht!$C$19))</f>
        <v>35</v>
      </c>
      <c r="G25" s="17"/>
      <c r="H25" s="17"/>
    </row>
    <row r="26" spans="2:10" x14ac:dyDescent="0.2">
      <c r="B26" s="4">
        <v>1.8</v>
      </c>
      <c r="C26" s="16">
        <f ca="1">IF(Daten_WP!$B$8="Herz",$C$3+10*LOG($C$2/(4*PI()*B26^2))+$C$4+$C$5,IF(Daten_WP!$B$8="Samsung",$C$3+10*LOG($C$2/(4*PI()*B26^2))+$C$4+$C$6))</f>
        <v>55.923051170992537</v>
      </c>
      <c r="D26" s="4">
        <f ca="1">IF(Bezug!$G$2=1,Planungsrichtwerte_Übersicht!$C$5,IF(Bezug!$G$2=2,Planungsrichtwerte_Übersicht!$C$11,Planungsrichtwerte_Übersicht!$C$17))</f>
        <v>45</v>
      </c>
      <c r="E26" s="4">
        <f ca="1">IF(Bezug!$G$2=1,Planungsrichtwerte_Übersicht!$C$6,IF(Bezug!$G$2=2,"-",Planungsrichtwerte_Übersicht!$C$18))</f>
        <v>40</v>
      </c>
      <c r="F26" s="4">
        <f ca="1">IF(Bezug!$G$2=1,Planungsrichtwerte_Übersicht!$C$7,IF(Bezug!$G$2=2,Planungsrichtwerte_Übersicht!$C$13,Planungsrichtwerte_Übersicht!$C$19))</f>
        <v>35</v>
      </c>
      <c r="G26" s="17"/>
      <c r="H26" s="17"/>
    </row>
    <row r="27" spans="2:10" x14ac:dyDescent="0.2">
      <c r="B27" s="4">
        <v>1.9</v>
      </c>
      <c r="C27" s="16">
        <f ca="1">IF(Daten_WP!$B$8="Herz",$C$3+10*LOG($C$2/(4*PI()*B27^2))+$C$4+$C$5,IF(Daten_WP!$B$8="Samsung",$C$3+10*LOG($C$2/(4*PI()*B27^2))+$C$4+$C$6))</f>
        <v>55.453429254002081</v>
      </c>
      <c r="D27" s="4">
        <f ca="1">IF(Bezug!$G$2=1,Planungsrichtwerte_Übersicht!$C$5,IF(Bezug!$G$2=2,Planungsrichtwerte_Übersicht!$C$11,Planungsrichtwerte_Übersicht!$C$17))</f>
        <v>45</v>
      </c>
      <c r="E27" s="4">
        <f ca="1">IF(Bezug!$G$2=1,Planungsrichtwerte_Übersicht!$C$6,IF(Bezug!$G$2=2,"-",Planungsrichtwerte_Übersicht!$C$18))</f>
        <v>40</v>
      </c>
      <c r="F27" s="4">
        <f ca="1">IF(Bezug!$G$2=1,Planungsrichtwerte_Übersicht!$C$7,IF(Bezug!$G$2=2,Planungsrichtwerte_Übersicht!$C$13,Planungsrichtwerte_Übersicht!$C$19))</f>
        <v>35</v>
      </c>
      <c r="G27" s="17"/>
      <c r="H27" s="17"/>
    </row>
    <row r="28" spans="2:10" x14ac:dyDescent="0.2">
      <c r="B28" s="4">
        <v>2</v>
      </c>
      <c r="C28" s="16">
        <f ca="1">IF(Daten_WP!$B$8="Herz",$C$3+10*LOG($C$2/(4*PI()*B28^2))+$C$4+$C$5,IF(Daten_WP!$B$8="Samsung",$C$3+10*LOG($C$2/(4*PI()*B28^2))+$C$4+$C$6))</f>
        <v>55.007901359779041</v>
      </c>
      <c r="D28" s="4">
        <f ca="1">IF(Bezug!$G$2=1,Planungsrichtwerte_Übersicht!$C$5,IF(Bezug!$G$2=2,Planungsrichtwerte_Übersicht!$C$11,Planungsrichtwerte_Übersicht!$C$17))</f>
        <v>45</v>
      </c>
      <c r="E28" s="4">
        <f ca="1">IF(Bezug!$G$2=1,Planungsrichtwerte_Übersicht!$C$6,IF(Bezug!$G$2=2,"-",Planungsrichtwerte_Übersicht!$C$18))</f>
        <v>40</v>
      </c>
      <c r="F28" s="4">
        <f ca="1">IF(Bezug!$G$2=1,Planungsrichtwerte_Übersicht!$C$7,IF(Bezug!$G$2=2,Planungsrichtwerte_Übersicht!$C$13,Planungsrichtwerte_Übersicht!$C$19))</f>
        <v>35</v>
      </c>
      <c r="G28" s="17"/>
      <c r="H28" s="17"/>
    </row>
    <row r="29" spans="2:10" x14ac:dyDescent="0.2">
      <c r="B29" s="4">
        <v>2.1</v>
      </c>
      <c r="C29" s="16">
        <f ca="1">IF(Daten_WP!$B$8="Herz",$C$3+10*LOG($C$2/(4*PI()*B29^2))+$C$4+$C$5,IF(Daten_WP!$B$8="Samsung",$C$3+10*LOG($C$2/(4*PI()*B29^2))+$C$4+$C$6))</f>
        <v>54.584115378380275</v>
      </c>
      <c r="D29" s="4">
        <f ca="1">IF(Bezug!$G$2=1,Planungsrichtwerte_Übersicht!$C$5,IF(Bezug!$G$2=2,Planungsrichtwerte_Übersicht!$C$11,Planungsrichtwerte_Übersicht!$C$17))</f>
        <v>45</v>
      </c>
      <c r="E29" s="4">
        <f ca="1">IF(Bezug!$G$2=1,Planungsrichtwerte_Übersicht!$C$6,IF(Bezug!$G$2=2,"-",Planungsrichtwerte_Übersicht!$C$18))</f>
        <v>40</v>
      </c>
      <c r="F29" s="4">
        <f ca="1">IF(Bezug!$G$2=1,Planungsrichtwerte_Übersicht!$C$7,IF(Bezug!$G$2=2,Planungsrichtwerte_Übersicht!$C$13,Planungsrichtwerte_Übersicht!$C$19))</f>
        <v>35</v>
      </c>
      <c r="G29" s="17"/>
      <c r="H29" s="17"/>
    </row>
    <row r="30" spans="2:10" x14ac:dyDescent="0.2">
      <c r="B30" s="4">
        <v>2.2000000000000002</v>
      </c>
      <c r="C30" s="16">
        <f ca="1">IF(Daten_WP!$B$8="Herz",$C$3+10*LOG($C$2/(4*PI()*B30^2))+$C$4+$C$5,IF(Daten_WP!$B$8="Samsung",$C$3+10*LOG($C$2/(4*PI()*B30^2))+$C$4+$C$6))</f>
        <v>54.180047656614533</v>
      </c>
      <c r="D30" s="4">
        <f ca="1">IF(Bezug!$G$2=1,Planungsrichtwerte_Übersicht!$C$5,IF(Bezug!$G$2=2,Planungsrichtwerte_Übersicht!$C$11,Planungsrichtwerte_Übersicht!$C$17))</f>
        <v>45</v>
      </c>
      <c r="E30" s="4">
        <f ca="1">IF(Bezug!$G$2=1,Planungsrichtwerte_Übersicht!$C$6,IF(Bezug!$G$2=2,"-",Planungsrichtwerte_Übersicht!$C$18))</f>
        <v>40</v>
      </c>
      <c r="F30" s="4">
        <f ca="1">IF(Bezug!$G$2=1,Planungsrichtwerte_Übersicht!$C$7,IF(Bezug!$G$2=2,Planungsrichtwerte_Übersicht!$C$13,Planungsrichtwerte_Übersicht!$C$19))</f>
        <v>35</v>
      </c>
      <c r="G30" s="17"/>
      <c r="H30" s="17"/>
    </row>
    <row r="31" spans="2:10" x14ac:dyDescent="0.2">
      <c r="B31" s="4">
        <v>2.2999999999999998</v>
      </c>
      <c r="C31" s="16">
        <f ca="1">IF(Daten_WP!$B$8="Herz",$C$3+10*LOG($C$2/(4*PI()*B31^2))+$C$4+$C$5,IF(Daten_WP!$B$8="Samsung",$C$3+10*LOG($C$2/(4*PI()*B31^2))+$C$4+$C$6))</f>
        <v>53.793944552706805</v>
      </c>
      <c r="D31" s="4">
        <f ca="1">IF(Bezug!$G$2=1,Planungsrichtwerte_Übersicht!$C$5,IF(Bezug!$G$2=2,Planungsrichtwerte_Übersicht!$C$11,Planungsrichtwerte_Übersicht!$C$17))</f>
        <v>45</v>
      </c>
      <c r="E31" s="4">
        <f ca="1">IF(Bezug!$G$2=1,Planungsrichtwerte_Übersicht!$C$6,IF(Bezug!$G$2=2,"-",Planungsrichtwerte_Übersicht!$C$18))</f>
        <v>40</v>
      </c>
      <c r="F31" s="4">
        <f ca="1">IF(Bezug!$G$2=1,Planungsrichtwerte_Übersicht!$C$7,IF(Bezug!$G$2=2,Planungsrichtwerte_Übersicht!$C$13,Planungsrichtwerte_Übersicht!$C$19))</f>
        <v>35</v>
      </c>
      <c r="G31" s="17"/>
      <c r="H31" s="17"/>
    </row>
    <row r="32" spans="2:10" x14ac:dyDescent="0.2">
      <c r="B32" s="4">
        <v>2.4</v>
      </c>
      <c r="C32" s="16">
        <f ca="1">IF(Daten_WP!$B$8="Herz",$C$3+10*LOG($C$2/(4*PI()*B32^2))+$C$4+$C$5,IF(Daten_WP!$B$8="Samsung",$C$3+10*LOG($C$2/(4*PI()*B32^2))+$C$4+$C$6))</f>
        <v>53.424276438826539</v>
      </c>
      <c r="D32" s="4">
        <f ca="1">IF(Bezug!$G$2=1,Planungsrichtwerte_Übersicht!$C$5,IF(Bezug!$G$2=2,Planungsrichtwerte_Übersicht!$C$11,Planungsrichtwerte_Übersicht!$C$17))</f>
        <v>45</v>
      </c>
      <c r="E32" s="4">
        <f ca="1">IF(Bezug!$G$2=1,Planungsrichtwerte_Übersicht!$C$6,IF(Bezug!$G$2=2,"-",Planungsrichtwerte_Übersicht!$C$18))</f>
        <v>40</v>
      </c>
      <c r="F32" s="4">
        <f ca="1">IF(Bezug!$G$2=1,Planungsrichtwerte_Übersicht!$C$7,IF(Bezug!$G$2=2,Planungsrichtwerte_Übersicht!$C$13,Planungsrichtwerte_Übersicht!$C$19))</f>
        <v>35</v>
      </c>
      <c r="G32" s="17"/>
      <c r="H32" s="17"/>
    </row>
    <row r="33" spans="2:8" x14ac:dyDescent="0.2">
      <c r="B33" s="4">
        <v>2.5</v>
      </c>
      <c r="C33" s="16">
        <f ca="1">IF(Daten_WP!$B$8="Herz",$C$3+10*LOG($C$2/(4*PI()*B33^2))+$C$4+$C$5,IF(Daten_WP!$B$8="Samsung",$C$3+10*LOG($C$2/(4*PI()*B33^2))+$C$4+$C$6))</f>
        <v>53.069701099617909</v>
      </c>
      <c r="D33" s="4">
        <f ca="1">IF(Bezug!$G$2=1,Planungsrichtwerte_Übersicht!$C$5,IF(Bezug!$G$2=2,Planungsrichtwerte_Übersicht!$C$11,Planungsrichtwerte_Übersicht!$C$17))</f>
        <v>45</v>
      </c>
      <c r="E33" s="4">
        <f ca="1">IF(Bezug!$G$2=1,Planungsrichtwerte_Übersicht!$C$6,IF(Bezug!$G$2=2,"-",Planungsrichtwerte_Übersicht!$C$18))</f>
        <v>40</v>
      </c>
      <c r="F33" s="4">
        <f ca="1">IF(Bezug!$G$2=1,Planungsrichtwerte_Übersicht!$C$7,IF(Bezug!$G$2=2,Planungsrichtwerte_Übersicht!$C$13,Planungsrichtwerte_Übersicht!$C$19))</f>
        <v>35</v>
      </c>
      <c r="G33" s="17"/>
      <c r="H33" s="17"/>
    </row>
    <row r="34" spans="2:8" x14ac:dyDescent="0.2">
      <c r="B34" s="4">
        <v>2.6</v>
      </c>
      <c r="C34" s="16">
        <f ca="1">IF(Daten_WP!$B$8="Herz",$C$3+10*LOG($C$2/(4*PI()*B34^2))+$C$4+$C$5,IF(Daten_WP!$B$8="Samsung",$C$3+10*LOG($C$2/(4*PI()*B34^2))+$C$4+$C$6))</f>
        <v>52.729034313642302</v>
      </c>
      <c r="D34" s="4">
        <f ca="1">IF(Bezug!$G$2=1,Planungsrichtwerte_Übersicht!$C$5,IF(Bezug!$G$2=2,Planungsrichtwerte_Übersicht!$C$11,Planungsrichtwerte_Übersicht!$C$17))</f>
        <v>45</v>
      </c>
      <c r="E34" s="4">
        <f ca="1">IF(Bezug!$G$2=1,Planungsrichtwerte_Übersicht!$C$6,IF(Bezug!$G$2=2,"-",Planungsrichtwerte_Übersicht!$C$18))</f>
        <v>40</v>
      </c>
      <c r="F34" s="4">
        <f ca="1">IF(Bezug!$G$2=1,Planungsrichtwerte_Übersicht!$C$7,IF(Bezug!$G$2=2,Planungsrichtwerte_Übersicht!$C$13,Planungsrichtwerte_Übersicht!$C$19))</f>
        <v>35</v>
      </c>
      <c r="G34" s="17"/>
      <c r="H34" s="17"/>
    </row>
    <row r="35" spans="2:8" x14ac:dyDescent="0.2">
      <c r="B35" s="4">
        <v>2.7</v>
      </c>
      <c r="C35" s="16">
        <f ca="1">IF(Daten_WP!$B$8="Herz",$C$3+10*LOG($C$2/(4*PI()*B35^2))+$C$4+$C$5,IF(Daten_WP!$B$8="Samsung",$C$3+10*LOG($C$2/(4*PI()*B35^2))+$C$4+$C$6))</f>
        <v>52.40122598987891</v>
      </c>
      <c r="D35" s="4">
        <f ca="1">IF(Bezug!$G$2=1,Planungsrichtwerte_Übersicht!$C$5,IF(Bezug!$G$2=2,Planungsrichtwerte_Übersicht!$C$11,Planungsrichtwerte_Übersicht!$C$17))</f>
        <v>45</v>
      </c>
      <c r="E35" s="4">
        <f ca="1">IF(Bezug!$G$2=1,Planungsrichtwerte_Übersicht!$C$6,IF(Bezug!$G$2=2,"-",Planungsrichtwerte_Übersicht!$C$18))</f>
        <v>40</v>
      </c>
      <c r="F35" s="4">
        <f ca="1">IF(Bezug!$G$2=1,Planungsrichtwerte_Übersicht!$C$7,IF(Bezug!$G$2=2,Planungsrichtwerte_Übersicht!$C$13,Planungsrichtwerte_Übersicht!$C$19))</f>
        <v>35</v>
      </c>
      <c r="G35" s="17"/>
      <c r="H35" s="17"/>
    </row>
    <row r="36" spans="2:8" x14ac:dyDescent="0.2">
      <c r="B36" s="4">
        <v>2.8</v>
      </c>
      <c r="C36" s="16">
        <f ca="1">IF(Daten_WP!$B$8="Herz",$C$3+10*LOG($C$2/(4*PI()*B36^2))+$C$4+$C$5,IF(Daten_WP!$B$8="Samsung",$C$3+10*LOG($C$2/(4*PI()*B36^2))+$C$4+$C$6))</f>
        <v>52.085340646214277</v>
      </c>
      <c r="D36" s="4">
        <f ca="1">IF(Bezug!$G$2=1,Planungsrichtwerte_Übersicht!$C$5,IF(Bezug!$G$2=2,Planungsrichtwerte_Übersicht!$C$11,Planungsrichtwerte_Übersicht!$C$17))</f>
        <v>45</v>
      </c>
      <c r="E36" s="4">
        <f ca="1">IF(Bezug!$G$2=1,Planungsrichtwerte_Übersicht!$C$6,IF(Bezug!$G$2=2,"-",Planungsrichtwerte_Übersicht!$C$18))</f>
        <v>40</v>
      </c>
      <c r="F36" s="4">
        <f ca="1">IF(Bezug!$G$2=1,Planungsrichtwerte_Übersicht!$C$7,IF(Bezug!$G$2=2,Planungsrichtwerte_Übersicht!$C$13,Planungsrichtwerte_Übersicht!$C$19))</f>
        <v>35</v>
      </c>
      <c r="G36" s="17"/>
      <c r="H36" s="17"/>
    </row>
    <row r="37" spans="2:8" x14ac:dyDescent="0.2">
      <c r="B37" s="4">
        <v>2.9</v>
      </c>
      <c r="C37" s="16">
        <f ca="1">IF(Daten_WP!$B$8="Herz",$C$3+10*LOG($C$2/(4*PI()*B37^2))+$C$4+$C$5,IF(Daten_WP!$B$8="Samsung",$C$3+10*LOG($C$2/(4*PI()*B37^2))+$C$4+$C$6))</f>
        <v>51.780541315079539</v>
      </c>
      <c r="D37" s="4">
        <f ca="1">IF(Bezug!$G$2=1,Planungsrichtwerte_Übersicht!$C$5,IF(Bezug!$G$2=2,Planungsrichtwerte_Übersicht!$C$11,Planungsrichtwerte_Übersicht!$C$17))</f>
        <v>45</v>
      </c>
      <c r="E37" s="4">
        <f ca="1">IF(Bezug!$G$2=1,Planungsrichtwerte_Übersicht!$C$6,IF(Bezug!$G$2=2,"-",Planungsrichtwerte_Übersicht!$C$18))</f>
        <v>40</v>
      </c>
      <c r="F37" s="4">
        <f ca="1">IF(Bezug!$G$2=1,Planungsrichtwerte_Übersicht!$C$7,IF(Bezug!$G$2=2,Planungsrichtwerte_Übersicht!$C$13,Planungsrichtwerte_Übersicht!$C$19))</f>
        <v>35</v>
      </c>
      <c r="G37" s="17"/>
      <c r="H37" s="17"/>
    </row>
    <row r="38" spans="2:8" x14ac:dyDescent="0.2">
      <c r="B38" s="4">
        <v>3</v>
      </c>
      <c r="C38" s="16">
        <f ca="1">IF(Daten_WP!$B$8="Herz",$C$3+10*LOG($C$2/(4*PI()*B38^2))+$C$4+$C$5,IF(Daten_WP!$B$8="Samsung",$C$3+10*LOG($C$2/(4*PI()*B38^2))+$C$4+$C$6))</f>
        <v>51.486076178665414</v>
      </c>
      <c r="D38" s="4">
        <f ca="1">IF(Bezug!$G$2=1,Planungsrichtwerte_Übersicht!$C$5,IF(Bezug!$G$2=2,Planungsrichtwerte_Übersicht!$C$11,Planungsrichtwerte_Übersicht!$C$17))</f>
        <v>45</v>
      </c>
      <c r="E38" s="4">
        <f ca="1">IF(Bezug!$G$2=1,Planungsrichtwerte_Übersicht!$C$6,IF(Bezug!$G$2=2,"-",Planungsrichtwerte_Übersicht!$C$18))</f>
        <v>40</v>
      </c>
      <c r="F38" s="4">
        <f ca="1">IF(Bezug!$G$2=1,Planungsrichtwerte_Übersicht!$C$7,IF(Bezug!$G$2=2,Planungsrichtwerte_Übersicht!$C$13,Planungsrichtwerte_Übersicht!$C$19))</f>
        <v>35</v>
      </c>
      <c r="G38" s="17"/>
      <c r="H38" s="17"/>
    </row>
    <row r="39" spans="2:8" x14ac:dyDescent="0.2">
      <c r="B39" s="4">
        <v>3.1</v>
      </c>
      <c r="C39" s="16">
        <f ca="1">IF(Daten_WP!$B$8="Herz",$C$3+10*LOG($C$2/(4*PI()*B39^2))+$C$4+$C$5,IF(Daten_WP!$B$8="Samsung",$C$3+10*LOG($C$2/(4*PI()*B39^2))+$C$4+$C$6))</f>
        <v>51.201267396373211</v>
      </c>
      <c r="D39" s="4">
        <f ca="1">IF(Bezug!$G$2=1,Planungsrichtwerte_Übersicht!$C$5,IF(Bezug!$G$2=2,Planungsrichtwerte_Übersicht!$C$11,Planungsrichtwerte_Übersicht!$C$17))</f>
        <v>45</v>
      </c>
      <c r="E39" s="4">
        <f ca="1">IF(Bezug!$G$2=1,Planungsrichtwerte_Übersicht!$C$6,IF(Bezug!$G$2=2,"-",Planungsrichtwerte_Übersicht!$C$18))</f>
        <v>40</v>
      </c>
      <c r="F39" s="4">
        <f ca="1">IF(Bezug!$G$2=1,Planungsrichtwerte_Übersicht!$C$7,IF(Bezug!$G$2=2,Planungsrichtwerte_Übersicht!$C$13,Planungsrichtwerte_Übersicht!$C$19))</f>
        <v>35</v>
      </c>
      <c r="G39" s="17"/>
      <c r="H39" s="17"/>
    </row>
    <row r="40" spans="2:8" x14ac:dyDescent="0.2">
      <c r="B40" s="4">
        <v>3.2</v>
      </c>
      <c r="C40" s="16">
        <f ca="1">IF(Daten_WP!$B$8="Herz",$C$3+10*LOG($C$2/(4*PI()*B40^2))+$C$4+$C$5,IF(Daten_WP!$B$8="Samsung",$C$3+10*LOG($C$2/(4*PI()*B40^2))+$C$4+$C$6))</f>
        <v>50.92550170666054</v>
      </c>
      <c r="D40" s="4">
        <f ca="1">IF(Bezug!$G$2=1,Planungsrichtwerte_Übersicht!$C$5,IF(Bezug!$G$2=2,Planungsrichtwerte_Übersicht!$C$11,Planungsrichtwerte_Übersicht!$C$17))</f>
        <v>45</v>
      </c>
      <c r="E40" s="4">
        <f ca="1">IF(Bezug!$G$2=1,Planungsrichtwerte_Übersicht!$C$6,IF(Bezug!$G$2=2,"-",Planungsrichtwerte_Übersicht!$C$18))</f>
        <v>40</v>
      </c>
      <c r="F40" s="4">
        <f ca="1">IF(Bezug!$G$2=1,Planungsrichtwerte_Übersicht!$C$7,IF(Bezug!$G$2=2,Planungsrichtwerte_Übersicht!$C$13,Planungsrichtwerte_Übersicht!$C$19))</f>
        <v>35</v>
      </c>
      <c r="G40" s="17"/>
      <c r="H40" s="17"/>
    </row>
    <row r="41" spans="2:8" x14ac:dyDescent="0.2">
      <c r="B41" s="4">
        <v>3.3</v>
      </c>
      <c r="C41" s="16">
        <f ca="1">IF(Daten_WP!$B$8="Herz",$C$3+10*LOG($C$2/(4*PI()*B41^2))+$C$4+$C$5,IF(Daten_WP!$B$8="Samsung",$C$3+10*LOG($C$2/(4*PI()*B41^2))+$C$4+$C$6))</f>
        <v>50.658222475500914</v>
      </c>
      <c r="D41" s="4">
        <f ca="1">IF(Bezug!$G$2=1,Planungsrichtwerte_Übersicht!$C$5,IF(Bezug!$G$2=2,Planungsrichtwerte_Übersicht!$C$11,Planungsrichtwerte_Übersicht!$C$17))</f>
        <v>45</v>
      </c>
      <c r="E41" s="4">
        <f ca="1">IF(Bezug!$G$2=1,Planungsrichtwerte_Übersicht!$C$6,IF(Bezug!$G$2=2,"-",Planungsrichtwerte_Übersicht!$C$18))</f>
        <v>40</v>
      </c>
      <c r="F41" s="4">
        <f ca="1">IF(Bezug!$G$2=1,Planungsrichtwerte_Übersicht!$C$7,IF(Bezug!$G$2=2,Planungsrichtwerte_Übersicht!$C$13,Planungsrichtwerte_Übersicht!$C$19))</f>
        <v>35</v>
      </c>
      <c r="G41" s="17"/>
      <c r="H41" s="17"/>
    </row>
    <row r="42" spans="2:8" x14ac:dyDescent="0.2">
      <c r="B42" s="4">
        <v>3.4</v>
      </c>
      <c r="C42" s="16">
        <f ca="1">IF(Daten_WP!$B$8="Herz",$C$3+10*LOG($C$2/(4*PI()*B42^2))+$C$4+$C$5,IF(Daten_WP!$B$8="Samsung",$C$3+10*LOG($C$2/(4*PI()*B42^2))+$C$4+$C$6))</f>
        <v>50.398922932213559</v>
      </c>
      <c r="D42" s="4">
        <f ca="1">IF(Bezug!$G$2=1,Planungsrichtwerte_Übersicht!$C$5,IF(Bezug!$G$2=2,Planungsrichtwerte_Übersicht!$C$11,Planungsrichtwerte_Übersicht!$C$17))</f>
        <v>45</v>
      </c>
      <c r="E42" s="4">
        <f ca="1">IF(Bezug!$G$2=1,Planungsrichtwerte_Übersicht!$C$6,IF(Bezug!$G$2=2,"-",Planungsrichtwerte_Übersicht!$C$18))</f>
        <v>40</v>
      </c>
      <c r="F42" s="4">
        <f ca="1">IF(Bezug!$G$2=1,Planungsrichtwerte_Übersicht!$C$7,IF(Bezug!$G$2=2,Planungsrichtwerte_Übersicht!$C$13,Planungsrichtwerte_Übersicht!$C$19))</f>
        <v>35</v>
      </c>
      <c r="G42" s="17"/>
      <c r="H42" s="17"/>
    </row>
    <row r="43" spans="2:8" x14ac:dyDescent="0.2">
      <c r="B43" s="4">
        <v>3.5</v>
      </c>
      <c r="C43" s="16">
        <f ca="1">IF(Daten_WP!$B$8="Herz",$C$3+10*LOG($C$2/(4*PI()*B43^2))+$C$4+$C$5,IF(Daten_WP!$B$8="Samsung",$C$3+10*LOG($C$2/(4*PI()*B43^2))+$C$4+$C$6))</f>
        <v>50.147140386053152</v>
      </c>
      <c r="D43" s="4">
        <f ca="1">IF(Bezug!$G$2=1,Planungsrichtwerte_Übersicht!$C$5,IF(Bezug!$G$2=2,Planungsrichtwerte_Übersicht!$C$11,Planungsrichtwerte_Übersicht!$C$17))</f>
        <v>45</v>
      </c>
      <c r="E43" s="4">
        <f ca="1">IF(Bezug!$G$2=1,Planungsrichtwerte_Übersicht!$C$6,IF(Bezug!$G$2=2,"-",Planungsrichtwerte_Übersicht!$C$18))</f>
        <v>40</v>
      </c>
      <c r="F43" s="4">
        <f ca="1">IF(Bezug!$G$2=1,Planungsrichtwerte_Übersicht!$C$7,IF(Bezug!$G$2=2,Planungsrichtwerte_Übersicht!$C$13,Planungsrichtwerte_Übersicht!$C$19))</f>
        <v>35</v>
      </c>
      <c r="G43" s="17"/>
      <c r="H43" s="17"/>
    </row>
    <row r="44" spans="2:8" x14ac:dyDescent="0.2">
      <c r="B44" s="4">
        <v>3.6</v>
      </c>
      <c r="C44" s="16">
        <f ca="1">IF(Daten_WP!$B$8="Herz",$C$3+10*LOG($C$2/(4*PI()*B44^2))+$C$4+$C$5,IF(Daten_WP!$B$8="Samsung",$C$3+10*LOG($C$2/(4*PI()*B44^2))+$C$4+$C$6))</f>
        <v>49.902451257712912</v>
      </c>
      <c r="D44" s="4">
        <f ca="1">IF(Bezug!$G$2=1,Planungsrichtwerte_Übersicht!$C$5,IF(Bezug!$G$2=2,Planungsrichtwerte_Übersicht!$C$11,Planungsrichtwerte_Übersicht!$C$17))</f>
        <v>45</v>
      </c>
      <c r="E44" s="4">
        <f ca="1">IF(Bezug!$G$2=1,Planungsrichtwerte_Übersicht!$C$6,IF(Bezug!$G$2=2,"-",Planungsrichtwerte_Übersicht!$C$18))</f>
        <v>40</v>
      </c>
      <c r="F44" s="4">
        <f ca="1">IF(Bezug!$G$2=1,Planungsrichtwerte_Übersicht!$C$7,IF(Bezug!$G$2=2,Planungsrichtwerte_Übersicht!$C$13,Planungsrichtwerte_Übersicht!$C$19))</f>
        <v>35</v>
      </c>
      <c r="G44" s="17"/>
      <c r="H44" s="17"/>
    </row>
    <row r="45" spans="2:8" x14ac:dyDescent="0.2">
      <c r="B45" s="4">
        <v>3.7</v>
      </c>
      <c r="C45" s="16">
        <f ca="1">IF(Daten_WP!$B$8="Herz",$C$3+10*LOG($C$2/(4*PI()*B45^2))+$C$4+$C$5,IF(Daten_WP!$B$8="Samsung",$C$3+10*LOG($C$2/(4*PI()*B45^2))+$C$4+$C$6))</f>
        <v>49.664466791718766</v>
      </c>
      <c r="D45" s="4">
        <f ca="1">IF(Bezug!$G$2=1,Planungsrichtwerte_Übersicht!$C$5,IF(Bezug!$G$2=2,Planungsrichtwerte_Übersicht!$C$11,Planungsrichtwerte_Übersicht!$C$17))</f>
        <v>45</v>
      </c>
      <c r="E45" s="4">
        <f ca="1">IF(Bezug!$G$2=1,Planungsrichtwerte_Übersicht!$C$6,IF(Bezug!$G$2=2,"-",Planungsrichtwerte_Übersicht!$C$18))</f>
        <v>40</v>
      </c>
      <c r="F45" s="4">
        <f ca="1">IF(Bezug!$G$2=1,Planungsrichtwerte_Übersicht!$C$7,IF(Bezug!$G$2=2,Planungsrichtwerte_Übersicht!$C$13,Planungsrichtwerte_Übersicht!$C$19))</f>
        <v>35</v>
      </c>
      <c r="G45" s="17"/>
      <c r="H45" s="17"/>
    </row>
    <row r="46" spans="2:8" x14ac:dyDescent="0.2">
      <c r="B46" s="4">
        <v>3.8</v>
      </c>
      <c r="C46" s="16">
        <f ca="1">IF(Daten_WP!$B$8="Herz",$C$3+10*LOG($C$2/(4*PI()*B46^2))+$C$4+$C$5,IF(Daten_WP!$B$8="Samsung",$C$3+10*LOG($C$2/(4*PI()*B46^2))+$C$4+$C$6))</f>
        <v>49.432829340722463</v>
      </c>
      <c r="D46" s="4">
        <f ca="1">IF(Bezug!$G$2=1,Planungsrichtwerte_Übersicht!$C$5,IF(Bezug!$G$2=2,Planungsrichtwerte_Übersicht!$C$11,Planungsrichtwerte_Übersicht!$C$17))</f>
        <v>45</v>
      </c>
      <c r="E46" s="4">
        <f ca="1">IF(Bezug!$G$2=1,Planungsrichtwerte_Übersicht!$C$6,IF(Bezug!$G$2=2,"-",Planungsrichtwerte_Übersicht!$C$18))</f>
        <v>40</v>
      </c>
      <c r="F46" s="4">
        <f ca="1">IF(Bezug!$G$2=1,Planungsrichtwerte_Übersicht!$C$7,IF(Bezug!$G$2=2,Planungsrichtwerte_Übersicht!$C$13,Planungsrichtwerte_Übersicht!$C$19))</f>
        <v>35</v>
      </c>
      <c r="G46" s="17"/>
      <c r="H46" s="17"/>
    </row>
    <row r="47" spans="2:8" x14ac:dyDescent="0.2">
      <c r="B47" s="4">
        <v>3.9</v>
      </c>
      <c r="C47" s="16">
        <f ca="1">IF(Daten_WP!$B$8="Herz",$C$3+10*LOG($C$2/(4*PI()*B47^2))+$C$4+$C$5,IF(Daten_WP!$B$8="Samsung",$C$3+10*LOG($C$2/(4*PI()*B47^2))+$C$4+$C$6))</f>
        <v>49.207209132528675</v>
      </c>
      <c r="D47" s="4">
        <f ca="1">IF(Bezug!$G$2=1,Planungsrichtwerte_Übersicht!$C$5,IF(Bezug!$G$2=2,Planungsrichtwerte_Übersicht!$C$11,Planungsrichtwerte_Übersicht!$C$17))</f>
        <v>45</v>
      </c>
      <c r="E47" s="4">
        <f ca="1">IF(Bezug!$G$2=1,Planungsrichtwerte_Übersicht!$C$6,IF(Bezug!$G$2=2,"-",Planungsrichtwerte_Übersicht!$C$18))</f>
        <v>40</v>
      </c>
      <c r="F47" s="4">
        <f ca="1">IF(Bezug!$G$2=1,Planungsrichtwerte_Übersicht!$C$7,IF(Bezug!$G$2=2,Planungsrichtwerte_Übersicht!$C$13,Planungsrichtwerte_Übersicht!$C$19))</f>
        <v>35</v>
      </c>
      <c r="G47" s="17"/>
      <c r="H47" s="17"/>
    </row>
    <row r="48" spans="2:8" x14ac:dyDescent="0.2">
      <c r="B48" s="4">
        <v>4</v>
      </c>
      <c r="C48" s="16">
        <f ca="1">IF(Daten_WP!$B$8="Herz",$C$3+10*LOG($C$2/(4*PI()*B48^2))+$C$4+$C$5,IF(Daten_WP!$B$8="Samsung",$C$3+10*LOG($C$2/(4*PI()*B48^2))+$C$4+$C$6))</f>
        <v>48.987301446499416</v>
      </c>
      <c r="D48" s="4">
        <f ca="1">IF(Bezug!$G$2=1,Planungsrichtwerte_Übersicht!$C$5,IF(Bezug!$G$2=2,Planungsrichtwerte_Übersicht!$C$11,Planungsrichtwerte_Übersicht!$C$17))</f>
        <v>45</v>
      </c>
      <c r="E48" s="4">
        <f ca="1">IF(Bezug!$G$2=1,Planungsrichtwerte_Übersicht!$C$6,IF(Bezug!$G$2=2,"-",Planungsrichtwerte_Übersicht!$C$18))</f>
        <v>40</v>
      </c>
      <c r="F48" s="4">
        <f ca="1">IF(Bezug!$G$2=1,Planungsrichtwerte_Übersicht!$C$7,IF(Bezug!$G$2=2,Planungsrichtwerte_Übersicht!$C$13,Planungsrichtwerte_Übersicht!$C$19))</f>
        <v>35</v>
      </c>
      <c r="G48" s="17"/>
      <c r="H48" s="17"/>
    </row>
    <row r="49" spans="2:8" x14ac:dyDescent="0.2">
      <c r="B49" s="4">
        <v>4.0999999999999996</v>
      </c>
      <c r="C49" s="16">
        <f ca="1">IF(Daten_WP!$B$8="Herz",$C$3+10*LOG($C$2/(4*PI()*B49^2))+$C$4+$C$5,IF(Daten_WP!$B$8="Samsung",$C$3+10*LOG($C$2/(4*PI()*B49^2))+$C$4+$C$6))</f>
        <v>48.77282413866395</v>
      </c>
      <c r="D49" s="4">
        <f ca="1">IF(Bezug!$G$2=1,Planungsrichtwerte_Übersicht!$C$5,IF(Bezug!$G$2=2,Planungsrichtwerte_Übersicht!$C$11,Planungsrichtwerte_Übersicht!$C$17))</f>
        <v>45</v>
      </c>
      <c r="E49" s="4">
        <f ca="1">IF(Bezug!$G$2=1,Planungsrichtwerte_Übersicht!$C$6,IF(Bezug!$G$2=2,"-",Planungsrichtwerte_Übersicht!$C$18))</f>
        <v>40</v>
      </c>
      <c r="F49" s="4">
        <f ca="1">IF(Bezug!$G$2=1,Planungsrichtwerte_Übersicht!$C$7,IF(Bezug!$G$2=2,Planungsrichtwerte_Übersicht!$C$13,Planungsrichtwerte_Übersicht!$C$19))</f>
        <v>35</v>
      </c>
      <c r="G49" s="17"/>
      <c r="H49" s="17"/>
    </row>
    <row r="50" spans="2:8" x14ac:dyDescent="0.2">
      <c r="B50" s="4">
        <v>4.2</v>
      </c>
      <c r="C50" s="16">
        <f ca="1">IF(Daten_WP!$B$8="Herz",$C$3+10*LOG($C$2/(4*PI()*B50^2))+$C$4+$C$5,IF(Daten_WP!$B$8="Samsung",$C$3+10*LOG($C$2/(4*PI()*B50^2))+$C$4+$C$6))</f>
        <v>48.56351546510065</v>
      </c>
      <c r="D50" s="4">
        <f ca="1">IF(Bezug!$G$2=1,Planungsrichtwerte_Übersicht!$C$5,IF(Bezug!$G$2=2,Planungsrichtwerte_Übersicht!$C$11,Planungsrichtwerte_Übersicht!$C$17))</f>
        <v>45</v>
      </c>
      <c r="E50" s="4">
        <f ca="1">IF(Bezug!$G$2=1,Planungsrichtwerte_Übersicht!$C$6,IF(Bezug!$G$2=2,"-",Planungsrichtwerte_Übersicht!$C$18))</f>
        <v>40</v>
      </c>
      <c r="F50" s="4">
        <f ca="1">IF(Bezug!$G$2=1,Planungsrichtwerte_Übersicht!$C$7,IF(Bezug!$G$2=2,Planungsrichtwerte_Übersicht!$C$13,Planungsrichtwerte_Übersicht!$C$19))</f>
        <v>35</v>
      </c>
      <c r="G50" s="17"/>
      <c r="H50" s="17"/>
    </row>
    <row r="51" spans="2:8" x14ac:dyDescent="0.2">
      <c r="B51" s="4">
        <v>4.3</v>
      </c>
      <c r="C51" s="16">
        <f ca="1">IF(Daten_WP!$B$8="Herz",$C$3+10*LOG($C$2/(4*PI()*B51^2))+$C$4+$C$5,IF(Daten_WP!$B$8="Samsung",$C$3+10*LOG($C$2/(4*PI()*B51^2))+$C$4+$C$6))</f>
        <v>48.359132161466931</v>
      </c>
      <c r="D51" s="4">
        <f ca="1">IF(Bezug!$G$2=1,Planungsrichtwerte_Übersicht!$C$5,IF(Bezug!$G$2=2,Planungsrichtwerte_Übersicht!$C$11,Planungsrichtwerte_Übersicht!$C$17))</f>
        <v>45</v>
      </c>
      <c r="E51" s="4">
        <f ca="1">IF(Bezug!$G$2=1,Planungsrichtwerte_Übersicht!$C$6,IF(Bezug!$G$2=2,"-",Planungsrichtwerte_Übersicht!$C$18))</f>
        <v>40</v>
      </c>
      <c r="F51" s="4">
        <f ca="1">IF(Bezug!$G$2=1,Planungsrichtwerte_Übersicht!$C$7,IF(Bezug!$G$2=2,Planungsrichtwerte_Übersicht!$C$13,Planungsrichtwerte_Übersicht!$C$19))</f>
        <v>35</v>
      </c>
      <c r="G51" s="17"/>
      <c r="H51" s="17"/>
    </row>
    <row r="52" spans="2:8" x14ac:dyDescent="0.2">
      <c r="B52" s="4">
        <v>4.4000000000000004</v>
      </c>
      <c r="C52" s="16">
        <f ca="1">IF(Daten_WP!$B$8="Herz",$C$3+10*LOG($C$2/(4*PI()*B52^2))+$C$4+$C$5,IF(Daten_WP!$B$8="Samsung",$C$3+10*LOG($C$2/(4*PI()*B52^2))+$C$4+$C$6))</f>
        <v>48.159447743334908</v>
      </c>
      <c r="D52" s="4">
        <f ca="1">IF(Bezug!$G$2=1,Planungsrichtwerte_Übersicht!$C$5,IF(Bezug!$G$2=2,Planungsrichtwerte_Übersicht!$C$11,Planungsrichtwerte_Übersicht!$C$17))</f>
        <v>45</v>
      </c>
      <c r="E52" s="4">
        <f ca="1">IF(Bezug!$G$2=1,Planungsrichtwerte_Übersicht!$C$6,IF(Bezug!$G$2=2,"-",Planungsrichtwerte_Übersicht!$C$18))</f>
        <v>40</v>
      </c>
      <c r="F52" s="4">
        <f ca="1">IF(Bezug!$G$2=1,Planungsrichtwerte_Übersicht!$C$7,IF(Bezug!$G$2=2,Planungsrichtwerte_Übersicht!$C$13,Planungsrichtwerte_Übersicht!$C$19))</f>
        <v>35</v>
      </c>
      <c r="G52" s="17"/>
      <c r="H52" s="17"/>
    </row>
    <row r="53" spans="2:8" x14ac:dyDescent="0.2">
      <c r="B53" s="4">
        <v>4.5</v>
      </c>
      <c r="C53" s="16">
        <f ca="1">IF(Daten_WP!$B$8="Herz",$C$3+10*LOG($C$2/(4*PI()*B53^2))+$C$4+$C$5,IF(Daten_WP!$B$8="Samsung",$C$3+10*LOG($C$2/(4*PI()*B53^2))+$C$4+$C$6))</f>
        <v>47.964250997551787</v>
      </c>
      <c r="D53" s="4">
        <f ca="1">IF(Bezug!$G$2=1,Planungsrichtwerte_Übersicht!$C$5,IF(Bezug!$G$2=2,Planungsrichtwerte_Übersicht!$C$11,Planungsrichtwerte_Übersicht!$C$17))</f>
        <v>45</v>
      </c>
      <c r="E53" s="4">
        <f ca="1">IF(Bezug!$G$2=1,Planungsrichtwerte_Übersicht!$C$6,IF(Bezug!$G$2=2,"-",Planungsrichtwerte_Übersicht!$C$18))</f>
        <v>40</v>
      </c>
      <c r="F53" s="4">
        <f ca="1">IF(Bezug!$G$2=1,Planungsrichtwerte_Übersicht!$C$7,IF(Bezug!$G$2=2,Planungsrichtwerte_Übersicht!$C$13,Planungsrichtwerte_Übersicht!$C$19))</f>
        <v>35</v>
      </c>
      <c r="G53" s="17"/>
      <c r="H53" s="17"/>
    </row>
    <row r="54" spans="2:8" x14ac:dyDescent="0.2">
      <c r="B54" s="4">
        <v>4.5999999999999996</v>
      </c>
      <c r="C54" s="16">
        <f ca="1">IF(Daten_WP!$B$8="Herz",$C$3+10*LOG($C$2/(4*PI()*B54^2))+$C$4+$C$5,IF(Daten_WP!$B$8="Samsung",$C$3+10*LOG($C$2/(4*PI()*B54^2))+$C$4+$C$6))</f>
        <v>47.773344639427179</v>
      </c>
      <c r="D54" s="4">
        <f ca="1">IF(Bezug!$G$2=1,Planungsrichtwerte_Übersicht!$C$5,IF(Bezug!$G$2=2,Planungsrichtwerte_Übersicht!$C$11,Planungsrichtwerte_Übersicht!$C$17))</f>
        <v>45</v>
      </c>
      <c r="E54" s="4">
        <f ca="1">IF(Bezug!$G$2=1,Planungsrichtwerte_Übersicht!$C$6,IF(Bezug!$G$2=2,"-",Planungsrichtwerte_Übersicht!$C$18))</f>
        <v>40</v>
      </c>
      <c r="F54" s="4">
        <f ca="1">IF(Bezug!$G$2=1,Planungsrichtwerte_Übersicht!$C$7,IF(Bezug!$G$2=2,Planungsrichtwerte_Übersicht!$C$13,Planungsrichtwerte_Übersicht!$C$19))</f>
        <v>35</v>
      </c>
      <c r="G54" s="17"/>
      <c r="H54" s="17"/>
    </row>
    <row r="55" spans="2:8" x14ac:dyDescent="0.2">
      <c r="B55" s="4">
        <v>4.7</v>
      </c>
      <c r="C55" s="16">
        <f ca="1">IF(Daten_WP!$B$8="Herz",$C$3+10*LOG($C$2/(4*PI()*B55^2))+$C$4+$C$5,IF(Daten_WP!$B$8="Samsung",$C$3+10*LOG($C$2/(4*PI()*B55^2))+$C$4+$C$6))</f>
        <v>47.586544114344314</v>
      </c>
      <c r="D55" s="4">
        <f ca="1">IF(Bezug!$G$2=1,Planungsrichtwerte_Übersicht!$C$5,IF(Bezug!$G$2=2,Planungsrichtwerte_Übersicht!$C$11,Planungsrichtwerte_Übersicht!$C$17))</f>
        <v>45</v>
      </c>
      <c r="E55" s="4">
        <f ca="1">IF(Bezug!$G$2=1,Planungsrichtwerte_Übersicht!$C$6,IF(Bezug!$G$2=2,"-",Planungsrichtwerte_Übersicht!$C$18))</f>
        <v>40</v>
      </c>
      <c r="F55" s="4">
        <f ca="1">IF(Bezug!$G$2=1,Planungsrichtwerte_Übersicht!$C$7,IF(Bezug!$G$2=2,Planungsrichtwerte_Übersicht!$C$13,Planungsrichtwerte_Übersicht!$C$19))</f>
        <v>35</v>
      </c>
      <c r="G55" s="17"/>
      <c r="H55" s="17"/>
    </row>
    <row r="56" spans="2:8" x14ac:dyDescent="0.2">
      <c r="B56" s="4">
        <v>4.8</v>
      </c>
      <c r="C56" s="16">
        <f ca="1">IF(Daten_WP!$B$8="Herz",$C$3+10*LOG($C$2/(4*PI()*B56^2))+$C$4+$C$5,IF(Daten_WP!$B$8="Samsung",$C$3+10*LOG($C$2/(4*PI()*B56^2))+$C$4+$C$6))</f>
        <v>47.403676525546913</v>
      </c>
      <c r="D56" s="4">
        <f ca="1">IF(Bezug!$G$2=1,Planungsrichtwerte_Übersicht!$C$5,IF(Bezug!$G$2=2,Planungsrichtwerte_Übersicht!$C$11,Planungsrichtwerte_Übersicht!$C$17))</f>
        <v>45</v>
      </c>
      <c r="E56" s="4">
        <f ca="1">IF(Bezug!$G$2=1,Planungsrichtwerte_Übersicht!$C$6,IF(Bezug!$G$2=2,"-",Planungsrichtwerte_Übersicht!$C$18))</f>
        <v>40</v>
      </c>
      <c r="F56" s="4">
        <f ca="1">IF(Bezug!$G$2=1,Planungsrichtwerte_Übersicht!$C$7,IF(Bezug!$G$2=2,Planungsrichtwerte_Übersicht!$C$13,Planungsrichtwerte_Übersicht!$C$19))</f>
        <v>35</v>
      </c>
      <c r="G56" s="17"/>
      <c r="H56" s="17"/>
    </row>
    <row r="57" spans="2:8" x14ac:dyDescent="0.2">
      <c r="B57" s="4">
        <v>4.9000000000000004</v>
      </c>
      <c r="C57" s="16">
        <f ca="1">IF(Daten_WP!$B$8="Herz",$C$3+10*LOG($C$2/(4*PI()*B57^2))+$C$4+$C$5,IF(Daten_WP!$B$8="Samsung",$C$3+10*LOG($C$2/(4*PI()*B57^2))+$C$4+$C$6))</f>
        <v>47.224579672488389</v>
      </c>
      <c r="D57" s="4">
        <f ca="1">IF(Bezug!$G$2=1,Planungsrichtwerte_Übersicht!$C$5,IF(Bezug!$G$2=2,Planungsrichtwerte_Übersicht!$C$11,Planungsrichtwerte_Übersicht!$C$17))</f>
        <v>45</v>
      </c>
      <c r="E57" s="4">
        <f ca="1">IF(Bezug!$G$2=1,Planungsrichtwerte_Übersicht!$C$6,IF(Bezug!$G$2=2,"-",Planungsrichtwerte_Übersicht!$C$18))</f>
        <v>40</v>
      </c>
      <c r="F57" s="4">
        <f ca="1">IF(Bezug!$G$2=1,Planungsrichtwerte_Übersicht!$C$7,IF(Bezug!$G$2=2,Planungsrichtwerte_Übersicht!$C$13,Planungsrichtwerte_Übersicht!$C$19))</f>
        <v>35</v>
      </c>
      <c r="G57" s="17"/>
      <c r="H57" s="17"/>
    </row>
    <row r="58" spans="2:8" x14ac:dyDescent="0.2">
      <c r="B58" s="4">
        <v>5</v>
      </c>
      <c r="C58" s="16">
        <f ca="1">IF(Daten_WP!$B$8="Herz",$C$3+10*LOG($C$2/(4*PI()*B58^2))+$C$4+$C$5,IF(Daten_WP!$B$8="Samsung",$C$3+10*LOG($C$2/(4*PI()*B58^2))+$C$4+$C$6))</f>
        <v>47.049101186338291</v>
      </c>
      <c r="D58" s="4">
        <f ca="1">IF(Bezug!$G$2=1,Planungsrichtwerte_Übersicht!$C$5,IF(Bezug!$G$2=2,Planungsrichtwerte_Übersicht!$C$11,Planungsrichtwerte_Übersicht!$C$17))</f>
        <v>45</v>
      </c>
      <c r="E58" s="4">
        <f ca="1">IF(Bezug!$G$2=1,Planungsrichtwerte_Übersicht!$C$6,IF(Bezug!$G$2=2,"-",Planungsrichtwerte_Übersicht!$C$18))</f>
        <v>40</v>
      </c>
      <c r="F58" s="4">
        <f ca="1">IF(Bezug!$G$2=1,Planungsrichtwerte_Übersicht!$C$7,IF(Bezug!$G$2=2,Planungsrichtwerte_Übersicht!$C$13,Planungsrichtwerte_Übersicht!$C$19))</f>
        <v>35</v>
      </c>
      <c r="G58" s="17"/>
      <c r="H58" s="17"/>
    </row>
    <row r="59" spans="2:8" x14ac:dyDescent="0.2">
      <c r="B59" s="4">
        <v>5.0999999999999996</v>
      </c>
      <c r="C59" s="16">
        <f ca="1">IF(Daten_WP!$B$8="Herz",$C$3+10*LOG($C$2/(4*PI()*B59^2))+$C$4+$C$5,IF(Daten_WP!$B$8="Samsung",$C$3+10*LOG($C$2/(4*PI()*B59^2))+$C$4+$C$6))</f>
        <v>46.877097751099932</v>
      </c>
      <c r="D59" s="4">
        <f ca="1">IF(Bezug!$G$2=1,Planungsrichtwerte_Übersicht!$C$5,IF(Bezug!$G$2=2,Planungsrichtwerte_Übersicht!$C$11,Planungsrichtwerte_Übersicht!$C$17))</f>
        <v>45</v>
      </c>
      <c r="E59" s="4">
        <f ca="1">IF(Bezug!$G$2=1,Planungsrichtwerte_Übersicht!$C$6,IF(Bezug!$G$2=2,"-",Planungsrichtwerte_Übersicht!$C$18))</f>
        <v>40</v>
      </c>
      <c r="F59" s="4">
        <f ca="1">IF(Bezug!$G$2=1,Planungsrichtwerte_Übersicht!$C$7,IF(Bezug!$G$2=2,Planungsrichtwerte_Übersicht!$C$13,Planungsrichtwerte_Übersicht!$C$19))</f>
        <v>35</v>
      </c>
      <c r="G59" s="17"/>
      <c r="H59" s="17"/>
    </row>
    <row r="60" spans="2:8" x14ac:dyDescent="0.2">
      <c r="B60" s="4">
        <v>5.2</v>
      </c>
      <c r="C60" s="16">
        <f ca="1">IF(Daten_WP!$B$8="Herz",$C$3+10*LOG($C$2/(4*PI()*B60^2))+$C$4+$C$5,IF(Daten_WP!$B$8="Samsung",$C$3+10*LOG($C$2/(4*PI()*B60^2))+$C$4+$C$6))</f>
        <v>46.708434400362677</v>
      </c>
      <c r="D60" s="4">
        <f ca="1">IF(Bezug!$G$2=1,Planungsrichtwerte_Übersicht!$C$5,IF(Bezug!$G$2=2,Planungsrichtwerte_Übersicht!$C$11,Planungsrichtwerte_Übersicht!$C$17))</f>
        <v>45</v>
      </c>
      <c r="E60" s="4">
        <f ca="1">IF(Bezug!$G$2=1,Planungsrichtwerte_Übersicht!$C$6,IF(Bezug!$G$2=2,"-",Planungsrichtwerte_Übersicht!$C$18))</f>
        <v>40</v>
      </c>
      <c r="F60" s="4">
        <f ca="1">IF(Bezug!$G$2=1,Planungsrichtwerte_Übersicht!$C$7,IF(Bezug!$G$2=2,Planungsrichtwerte_Übersicht!$C$13,Planungsrichtwerte_Übersicht!$C$19))</f>
        <v>35</v>
      </c>
      <c r="G60" s="17"/>
      <c r="H60" s="17"/>
    </row>
    <row r="61" spans="2:8" x14ac:dyDescent="0.2">
      <c r="B61" s="4">
        <v>5.3</v>
      </c>
      <c r="C61" s="16">
        <f ca="1">IF(Daten_WP!$B$8="Herz",$C$3+10*LOG($C$2/(4*PI()*B61^2))+$C$4+$C$5,IF(Daten_WP!$B$8="Samsung",$C$3+10*LOG($C$2/(4*PI()*B61^2))+$C$4+$C$6))</f>
        <v>46.542983881042879</v>
      </c>
      <c r="D61" s="4">
        <f ca="1">IF(Bezug!$G$2=1,Planungsrichtwerte_Übersicht!$C$5,IF(Bezug!$G$2=2,Planungsrichtwerte_Übersicht!$C$11,Planungsrichtwerte_Übersicht!$C$17))</f>
        <v>45</v>
      </c>
      <c r="E61" s="4">
        <f ca="1">IF(Bezug!$G$2=1,Planungsrichtwerte_Übersicht!$C$6,IF(Bezug!$G$2=2,"-",Planungsrichtwerte_Übersicht!$C$18))</f>
        <v>40</v>
      </c>
      <c r="F61" s="4">
        <f ca="1">IF(Bezug!$G$2=1,Planungsrichtwerte_Übersicht!$C$7,IF(Bezug!$G$2=2,Planungsrichtwerte_Übersicht!$C$13,Planungsrichtwerte_Übersicht!$C$19))</f>
        <v>35</v>
      </c>
      <c r="G61" s="17"/>
      <c r="H61" s="17"/>
    </row>
    <row r="62" spans="2:8" x14ac:dyDescent="0.2">
      <c r="B62" s="4">
        <v>5.4</v>
      </c>
      <c r="C62" s="16">
        <f ca="1">IF(Daten_WP!$B$8="Herz",$C$3+10*LOG($C$2/(4*PI()*B62^2))+$C$4+$C$5,IF(Daten_WP!$B$8="Samsung",$C$3+10*LOG($C$2/(4*PI()*B62^2))+$C$4+$C$6))</f>
        <v>46.380626076599292</v>
      </c>
      <c r="D62" s="4">
        <f ca="1">IF(Bezug!$G$2=1,Planungsrichtwerte_Übersicht!$C$5,IF(Bezug!$G$2=2,Planungsrichtwerte_Übersicht!$C$11,Planungsrichtwerte_Übersicht!$C$17))</f>
        <v>45</v>
      </c>
      <c r="E62" s="4">
        <f ca="1">IF(Bezug!$G$2=1,Planungsrichtwerte_Übersicht!$C$6,IF(Bezug!$G$2=2,"-",Planungsrichtwerte_Übersicht!$C$18))</f>
        <v>40</v>
      </c>
      <c r="F62" s="4">
        <f ca="1">IF(Bezug!$G$2=1,Planungsrichtwerte_Übersicht!$C$7,IF(Bezug!$G$2=2,Planungsrichtwerte_Übersicht!$C$13,Planungsrichtwerte_Übersicht!$C$19))</f>
        <v>35</v>
      </c>
      <c r="G62" s="17"/>
      <c r="H62" s="17"/>
    </row>
    <row r="63" spans="2:8" x14ac:dyDescent="0.2">
      <c r="B63" s="4">
        <v>5.5</v>
      </c>
      <c r="C63" s="16">
        <f ca="1">IF(Daten_WP!$B$8="Herz",$C$3+10*LOG($C$2/(4*PI()*B63^2))+$C$4+$C$5,IF(Daten_WP!$B$8="Samsung",$C$3+10*LOG($C$2/(4*PI()*B63^2))+$C$4+$C$6))</f>
        <v>46.221247483173784</v>
      </c>
      <c r="D63" s="4">
        <f ca="1">IF(Bezug!$G$2=1,Planungsrichtwerte_Übersicht!$C$5,IF(Bezug!$G$2=2,Planungsrichtwerte_Übersicht!$C$11,Planungsrichtwerte_Übersicht!$C$17))</f>
        <v>45</v>
      </c>
      <c r="E63" s="4">
        <f ca="1">IF(Bezug!$G$2=1,Planungsrichtwerte_Übersicht!$C$6,IF(Bezug!$G$2=2,"-",Planungsrichtwerte_Übersicht!$C$18))</f>
        <v>40</v>
      </c>
      <c r="F63" s="4">
        <f ca="1">IF(Bezug!$G$2=1,Planungsrichtwerte_Übersicht!$C$7,IF(Bezug!$G$2=2,Planungsrichtwerte_Übersicht!$C$13,Planungsrichtwerte_Übersicht!$C$19))</f>
        <v>35</v>
      </c>
      <c r="G63" s="17"/>
      <c r="H63" s="17"/>
    </row>
    <row r="64" spans="2:8" x14ac:dyDescent="0.2">
      <c r="B64" s="4">
        <v>5.6</v>
      </c>
      <c r="C64" s="16">
        <f ca="1">IF(Daten_WP!$B$8="Herz",$C$3+10*LOG($C$2/(4*PI()*B64^2))+$C$4+$C$5,IF(Daten_WP!$B$8="Samsung",$C$3+10*LOG($C$2/(4*PI()*B64^2))+$C$4+$C$6))</f>
        <v>46.064740732934652</v>
      </c>
      <c r="D64" s="4">
        <f ca="1">IF(Bezug!$G$2=1,Planungsrichtwerte_Übersicht!$C$5,IF(Bezug!$G$2=2,Planungsrichtwerte_Übersicht!$C$11,Planungsrichtwerte_Übersicht!$C$17))</f>
        <v>45</v>
      </c>
      <c r="E64" s="4">
        <f ca="1">IF(Bezug!$G$2=1,Planungsrichtwerte_Übersicht!$C$6,IF(Bezug!$G$2=2,"-",Planungsrichtwerte_Übersicht!$C$18))</f>
        <v>40</v>
      </c>
      <c r="F64" s="4">
        <f ca="1">IF(Bezug!$G$2=1,Planungsrichtwerte_Übersicht!$C$7,IF(Bezug!$G$2=2,Planungsrichtwerte_Übersicht!$C$13,Planungsrichtwerte_Übersicht!$C$19))</f>
        <v>35</v>
      </c>
      <c r="G64" s="17"/>
      <c r="H64" s="17"/>
    </row>
    <row r="65" spans="2:8" x14ac:dyDescent="0.2">
      <c r="B65" s="4">
        <v>5.7</v>
      </c>
      <c r="C65" s="16">
        <f ca="1">IF(Daten_WP!$B$8="Herz",$C$3+10*LOG($C$2/(4*PI()*B65^2))+$C$4+$C$5,IF(Daten_WP!$B$8="Samsung",$C$3+10*LOG($C$2/(4*PI()*B65^2))+$C$4+$C$6))</f>
        <v>45.911004159608837</v>
      </c>
      <c r="D65" s="4">
        <f ca="1">IF(Bezug!$G$2=1,Planungsrichtwerte_Übersicht!$C$5,IF(Bezug!$G$2=2,Planungsrichtwerte_Übersicht!$C$11,Planungsrichtwerte_Übersicht!$C$17))</f>
        <v>45</v>
      </c>
      <c r="E65" s="4">
        <f ca="1">IF(Bezug!$G$2=1,Planungsrichtwerte_Übersicht!$C$6,IF(Bezug!$G$2=2,"-",Planungsrichtwerte_Übersicht!$C$18))</f>
        <v>40</v>
      </c>
      <c r="F65" s="4">
        <f ca="1">IF(Bezug!$G$2=1,Planungsrichtwerte_Übersicht!$C$7,IF(Bezug!$G$2=2,Planungsrichtwerte_Übersicht!$C$13,Planungsrichtwerte_Übersicht!$C$19))</f>
        <v>35</v>
      </c>
      <c r="G65" s="17"/>
      <c r="H65" s="17"/>
    </row>
    <row r="66" spans="2:8" x14ac:dyDescent="0.2">
      <c r="B66" s="4">
        <v>5.8</v>
      </c>
      <c r="C66" s="16">
        <f ca="1">IF(Daten_WP!$B$8="Herz",$C$3+10*LOG($C$2/(4*PI()*B66^2))+$C$4+$C$5,IF(Daten_WP!$B$8="Samsung",$C$3+10*LOG($C$2/(4*PI()*B66^2))+$C$4+$C$6))</f>
        <v>45.759941401799921</v>
      </c>
      <c r="D66" s="4">
        <f ca="1">IF(Bezug!$G$2=1,Planungsrichtwerte_Übersicht!$C$5,IF(Bezug!$G$2=2,Planungsrichtwerte_Übersicht!$C$11,Planungsrichtwerte_Übersicht!$C$17))</f>
        <v>45</v>
      </c>
      <c r="E66" s="4">
        <f ca="1">IF(Bezug!$G$2=1,Planungsrichtwerte_Übersicht!$C$6,IF(Bezug!$G$2=2,"-",Planungsrichtwerte_Übersicht!$C$18))</f>
        <v>40</v>
      </c>
      <c r="F66" s="4">
        <f ca="1">IF(Bezug!$G$2=1,Planungsrichtwerte_Übersicht!$C$7,IF(Bezug!$G$2=2,Planungsrichtwerte_Übersicht!$C$13,Planungsrichtwerte_Übersicht!$C$19))</f>
        <v>35</v>
      </c>
      <c r="G66" s="17"/>
      <c r="H66" s="17"/>
    </row>
    <row r="67" spans="2:8" x14ac:dyDescent="0.2">
      <c r="B67" s="4">
        <v>5.9</v>
      </c>
      <c r="C67" s="16">
        <f ca="1">IF(Daten_WP!$B$8="Herz",$C$3+10*LOG($C$2/(4*PI()*B67^2))+$C$4+$C$5,IF(Daten_WP!$B$8="Samsung",$C$3+10*LOG($C$2/(4*PI()*B67^2))+$C$4+$C$6))</f>
        <v>45.611461040215779</v>
      </c>
      <c r="D67" s="4">
        <f ca="1">IF(Bezug!$G$2=1,Planungsrichtwerte_Übersicht!$C$5,IF(Bezug!$G$2=2,Planungsrichtwerte_Übersicht!$C$11,Planungsrichtwerte_Übersicht!$C$17))</f>
        <v>45</v>
      </c>
      <c r="E67" s="4">
        <f ca="1">IF(Bezug!$G$2=1,Planungsrichtwerte_Übersicht!$C$6,IF(Bezug!$G$2=2,"-",Planungsrichtwerte_Übersicht!$C$18))</f>
        <v>40</v>
      </c>
      <c r="F67" s="4">
        <f ca="1">IF(Bezug!$G$2=1,Planungsrichtwerte_Übersicht!$C$7,IF(Bezug!$G$2=2,Planungsrichtwerte_Übersicht!$C$13,Planungsrichtwerte_Übersicht!$C$19))</f>
        <v>35</v>
      </c>
      <c r="G67" s="17"/>
      <c r="H67" s="17"/>
    </row>
    <row r="68" spans="2:8" x14ac:dyDescent="0.2">
      <c r="B68" s="4">
        <v>6</v>
      </c>
      <c r="C68" s="16">
        <f ca="1">IF(Daten_WP!$B$8="Herz",$C$3+10*LOG($C$2/(4*PI()*B68^2))+$C$4+$C$5,IF(Daten_WP!$B$8="Samsung",$C$3+10*LOG($C$2/(4*PI()*B68^2))+$C$4+$C$6))</f>
        <v>45.465476265385789</v>
      </c>
      <c r="D68" s="4">
        <f ca="1">IF(Bezug!$G$2=1,Planungsrichtwerte_Übersicht!$C$5,IF(Bezug!$G$2=2,Planungsrichtwerte_Übersicht!$C$11,Planungsrichtwerte_Übersicht!$C$17))</f>
        <v>45</v>
      </c>
      <c r="E68" s="4">
        <f ca="1">IF(Bezug!$G$2=1,Planungsrichtwerte_Übersicht!$C$6,IF(Bezug!$G$2=2,"-",Planungsrichtwerte_Übersicht!$C$18))</f>
        <v>40</v>
      </c>
      <c r="F68" s="4">
        <f ca="1">IF(Bezug!$G$2=1,Planungsrichtwerte_Übersicht!$C$7,IF(Bezug!$G$2=2,Planungsrichtwerte_Übersicht!$C$13,Planungsrichtwerte_Übersicht!$C$19))</f>
        <v>35</v>
      </c>
      <c r="G68" s="17"/>
      <c r="H68" s="17"/>
    </row>
    <row r="69" spans="2:8" x14ac:dyDescent="0.2">
      <c r="B69" s="4">
        <v>6.1</v>
      </c>
      <c r="C69" s="16">
        <f ca="1">IF(Daten_WP!$B$8="Herz",$C$3+10*LOG($C$2/(4*PI()*B69^2))+$C$4+$C$5,IF(Daten_WP!$B$8="Samsung",$C$3+10*LOG($C$2/(4*PI()*B69^2))+$C$4+$C$6))</f>
        <v>45.321904572843323</v>
      </c>
      <c r="D69" s="4">
        <f ca="1">IF(Bezug!$G$2=1,Planungsrichtwerte_Übersicht!$C$5,IF(Bezug!$G$2=2,Planungsrichtwerte_Übersicht!$C$11,Planungsrichtwerte_Übersicht!$C$17))</f>
        <v>45</v>
      </c>
      <c r="E69" s="4">
        <f ca="1">IF(Bezug!$G$2=1,Planungsrichtwerte_Übersicht!$C$6,IF(Bezug!$G$2=2,"-",Planungsrichtwerte_Übersicht!$C$18))</f>
        <v>40</v>
      </c>
      <c r="F69" s="4">
        <f ca="1">IF(Bezug!$G$2=1,Planungsrichtwerte_Übersicht!$C$7,IF(Bezug!$G$2=2,Planungsrichtwerte_Übersicht!$C$13,Planungsrichtwerte_Übersicht!$C$19))</f>
        <v>35</v>
      </c>
      <c r="G69" s="17"/>
      <c r="H69" s="17"/>
    </row>
    <row r="70" spans="2:8" x14ac:dyDescent="0.2">
      <c r="B70" s="4">
        <v>6.2</v>
      </c>
      <c r="C70" s="16">
        <f ca="1">IF(Daten_WP!$B$8="Herz",$C$3+10*LOG($C$2/(4*PI()*B70^2))+$C$4+$C$5,IF(Daten_WP!$B$8="Samsung",$C$3+10*LOG($C$2/(4*PI()*B70^2))+$C$4+$C$6))</f>
        <v>45.180667483093586</v>
      </c>
      <c r="D70" s="4">
        <f ca="1">IF(Bezug!$G$2=1,Planungsrichtwerte_Übersicht!$C$5,IF(Bezug!$G$2=2,Planungsrichtwerte_Übersicht!$C$11,Planungsrichtwerte_Übersicht!$C$17))</f>
        <v>45</v>
      </c>
      <c r="E70" s="4">
        <f ca="1">IF(Bezug!$G$2=1,Planungsrichtwerte_Übersicht!$C$6,IF(Bezug!$G$2=2,"-",Planungsrichtwerte_Übersicht!$C$18))</f>
        <v>40</v>
      </c>
      <c r="F70" s="4">
        <f ca="1">IF(Bezug!$G$2=1,Planungsrichtwerte_Übersicht!$C$7,IF(Bezug!$G$2=2,Planungsrichtwerte_Übersicht!$C$13,Planungsrichtwerte_Übersicht!$C$19))</f>
        <v>35</v>
      </c>
      <c r="G70" s="17"/>
      <c r="H70" s="17"/>
    </row>
    <row r="71" spans="2:8" x14ac:dyDescent="0.2">
      <c r="B71" s="4">
        <v>6.3</v>
      </c>
      <c r="C71" s="16">
        <f ca="1">IF(Daten_WP!$B$8="Herz",$C$3+10*LOG($C$2/(4*PI()*B71^2))+$C$4+$C$5,IF(Daten_WP!$B$8="Samsung",$C$3+10*LOG($C$2/(4*PI()*B71^2))+$C$4+$C$6))</f>
        <v>45.04169028398703</v>
      </c>
      <c r="D71" s="4">
        <f ca="1">IF(Bezug!$G$2=1,Planungsrichtwerte_Übersicht!$C$5,IF(Bezug!$G$2=2,Planungsrichtwerte_Übersicht!$C$11,Planungsrichtwerte_Übersicht!$C$17))</f>
        <v>45</v>
      </c>
      <c r="E71" s="4">
        <f ca="1">IF(Bezug!$G$2=1,Planungsrichtwerte_Übersicht!$C$6,IF(Bezug!$G$2=2,"-",Planungsrichtwerte_Übersicht!$C$18))</f>
        <v>40</v>
      </c>
      <c r="F71" s="4">
        <f ca="1">IF(Bezug!$G$2=1,Planungsrichtwerte_Übersicht!$C$7,IF(Bezug!$G$2=2,Planungsrichtwerte_Übersicht!$C$13,Planungsrichtwerte_Übersicht!$C$19))</f>
        <v>35</v>
      </c>
      <c r="G71" s="17"/>
      <c r="H71" s="17"/>
    </row>
    <row r="72" spans="2:8" x14ac:dyDescent="0.2">
      <c r="B72" s="4">
        <v>6.4</v>
      </c>
      <c r="C72" s="16">
        <f ca="1">IF(Daten_WP!$B$8="Herz",$C$3+10*LOG($C$2/(4*PI()*B72^2))+$C$4+$C$5,IF(Daten_WP!$B$8="Samsung",$C$3+10*LOG($C$2/(4*PI()*B72^2))+$C$4+$C$6))</f>
        <v>44.904901793380915</v>
      </c>
      <c r="D72" s="4">
        <f ca="1">IF(Bezug!$G$2=1,Planungsrichtwerte_Übersicht!$C$5,IF(Bezug!$G$2=2,Planungsrichtwerte_Übersicht!$C$11,Planungsrichtwerte_Übersicht!$C$17))</f>
        <v>45</v>
      </c>
      <c r="E72" s="4">
        <f ca="1">IF(Bezug!$G$2=1,Planungsrichtwerte_Übersicht!$C$6,IF(Bezug!$G$2=2,"-",Planungsrichtwerte_Übersicht!$C$18))</f>
        <v>40</v>
      </c>
      <c r="F72" s="4">
        <f ca="1">IF(Bezug!$G$2=1,Planungsrichtwerte_Übersicht!$C$7,IF(Bezug!$G$2=2,Planungsrichtwerte_Übersicht!$C$13,Planungsrichtwerte_Übersicht!$C$19))</f>
        <v>35</v>
      </c>
      <c r="G72" s="17"/>
      <c r="H72" s="17"/>
    </row>
    <row r="73" spans="2:8" x14ac:dyDescent="0.2">
      <c r="B73" s="4">
        <v>6.5</v>
      </c>
      <c r="C73" s="16">
        <f ca="1">IF(Daten_WP!$B$8="Herz",$C$3+10*LOG($C$2/(4*PI()*B73^2))+$C$4+$C$5,IF(Daten_WP!$B$8="Samsung",$C$3+10*LOG($C$2/(4*PI()*B73^2))+$C$4+$C$6))</f>
        <v>44.770234140201552</v>
      </c>
      <c r="D73" s="4">
        <f ca="1">IF(Bezug!$G$2=1,Planungsrichtwerte_Übersicht!$C$5,IF(Bezug!$G$2=2,Planungsrichtwerte_Übersicht!$C$11,Planungsrichtwerte_Übersicht!$C$17))</f>
        <v>45</v>
      </c>
      <c r="E73" s="4">
        <f ca="1">IF(Bezug!$G$2=1,Planungsrichtwerte_Übersicht!$C$6,IF(Bezug!$G$2=2,"-",Planungsrichtwerte_Übersicht!$C$18))</f>
        <v>40</v>
      </c>
      <c r="F73" s="4">
        <f ca="1">IF(Bezug!$G$2=1,Planungsrichtwerte_Übersicht!$C$7,IF(Bezug!$G$2=2,Planungsrichtwerte_Übersicht!$C$13,Planungsrichtwerte_Übersicht!$C$19))</f>
        <v>35</v>
      </c>
      <c r="G73" s="17"/>
      <c r="H73" s="17"/>
    </row>
    <row r="74" spans="2:8" x14ac:dyDescent="0.2">
      <c r="B74" s="4">
        <v>6.6</v>
      </c>
      <c r="C74" s="16">
        <f ca="1">IF(Daten_WP!$B$8="Herz",$C$3+10*LOG($C$2/(4*PI()*B74^2))+$C$4+$C$5,IF(Daten_WP!$B$8="Samsung",$C$3+10*LOG($C$2/(4*PI()*B74^2))+$C$4+$C$6))</f>
        <v>44.637622562221289</v>
      </c>
      <c r="D74" s="4">
        <f ca="1">IF(Bezug!$G$2=1,Planungsrichtwerte_Übersicht!$C$5,IF(Bezug!$G$2=2,Planungsrichtwerte_Übersicht!$C$11,Planungsrichtwerte_Übersicht!$C$17))</f>
        <v>45</v>
      </c>
      <c r="E74" s="4">
        <f ca="1">IF(Bezug!$G$2=1,Planungsrichtwerte_Übersicht!$C$6,IF(Bezug!$G$2=2,"-",Planungsrichtwerte_Übersicht!$C$18))</f>
        <v>40</v>
      </c>
      <c r="F74" s="4">
        <f ca="1">IF(Bezug!$G$2=1,Planungsrichtwerte_Übersicht!$C$7,IF(Bezug!$G$2=2,Planungsrichtwerte_Übersicht!$C$13,Planungsrichtwerte_Übersicht!$C$19))</f>
        <v>35</v>
      </c>
      <c r="G74" s="17"/>
      <c r="H74" s="17"/>
    </row>
    <row r="75" spans="2:8" x14ac:dyDescent="0.2">
      <c r="B75" s="4">
        <v>6.7</v>
      </c>
      <c r="C75" s="16">
        <f ca="1">IF(Daten_WP!$B$8="Herz",$C$3+10*LOG($C$2/(4*PI()*B75^2))+$C$4+$C$5,IF(Daten_WP!$B$8="Samsung",$C$3+10*LOG($C$2/(4*PI()*B75^2))+$C$4+$C$6))</f>
        <v>44.507005219042135</v>
      </c>
      <c r="D75" s="4">
        <f ca="1">IF(Bezug!$G$2=1,Planungsrichtwerte_Übersicht!$C$5,IF(Bezug!$G$2=2,Planungsrichtwerte_Übersicht!$C$11,Planungsrichtwerte_Übersicht!$C$17))</f>
        <v>45</v>
      </c>
      <c r="E75" s="4">
        <f ca="1">IF(Bezug!$G$2=1,Planungsrichtwerte_Übersicht!$C$6,IF(Bezug!$G$2=2,"-",Planungsrichtwerte_Übersicht!$C$18))</f>
        <v>40</v>
      </c>
      <c r="F75" s="4">
        <f ca="1">IF(Bezug!$G$2=1,Planungsrichtwerte_Übersicht!$C$7,IF(Bezug!$G$2=2,Planungsrichtwerte_Übersicht!$C$13,Planungsrichtwerte_Übersicht!$C$19))</f>
        <v>35</v>
      </c>
      <c r="G75" s="17"/>
      <c r="H75" s="17"/>
    </row>
    <row r="76" spans="2:8" x14ac:dyDescent="0.2">
      <c r="B76" s="4">
        <v>6.8</v>
      </c>
      <c r="C76" s="16">
        <f ca="1">IF(Daten_WP!$B$8="Herz",$C$3+10*LOG($C$2/(4*PI()*B76^2))+$C$4+$C$5,IF(Daten_WP!$B$8="Samsung",$C$3+10*LOG($C$2/(4*PI()*B76^2))+$C$4+$C$6))</f>
        <v>44.378323018933933</v>
      </c>
      <c r="D76" s="4">
        <f ca="1">IF(Bezug!$G$2=1,Planungsrichtwerte_Übersicht!$C$5,IF(Bezug!$G$2=2,Planungsrichtwerte_Übersicht!$C$11,Planungsrichtwerte_Übersicht!$C$17))</f>
        <v>45</v>
      </c>
      <c r="E76" s="4">
        <f ca="1">IF(Bezug!$G$2=1,Planungsrichtwerte_Übersicht!$C$6,IF(Bezug!$G$2=2,"-",Planungsrichtwerte_Übersicht!$C$18))</f>
        <v>40</v>
      </c>
      <c r="F76" s="4">
        <f ca="1">IF(Bezug!$G$2=1,Planungsrichtwerte_Übersicht!$C$7,IF(Bezug!$G$2=2,Planungsrichtwerte_Übersicht!$C$13,Planungsrichtwerte_Übersicht!$C$19))</f>
        <v>35</v>
      </c>
      <c r="G76" s="17"/>
      <c r="H76" s="17"/>
    </row>
    <row r="77" spans="2:8" x14ac:dyDescent="0.2">
      <c r="B77" s="4">
        <v>6.9</v>
      </c>
      <c r="C77" s="16">
        <f ca="1">IF(Daten_WP!$B$8="Herz",$C$3+10*LOG($C$2/(4*PI()*B77^2))+$C$4+$C$5,IF(Daten_WP!$B$8="Samsung",$C$3+10*LOG($C$2/(4*PI()*B77^2))+$C$4+$C$6))</f>
        <v>44.251519458313552</v>
      </c>
      <c r="D77" s="4">
        <f ca="1">IF(Bezug!$G$2=1,Planungsrichtwerte_Übersicht!$C$5,IF(Bezug!$G$2=2,Planungsrichtwerte_Übersicht!$C$11,Planungsrichtwerte_Übersicht!$C$17))</f>
        <v>45</v>
      </c>
      <c r="E77" s="4">
        <f ca="1">IF(Bezug!$G$2=1,Planungsrichtwerte_Übersicht!$C$6,IF(Bezug!$G$2=2,"-",Planungsrichtwerte_Übersicht!$C$18))</f>
        <v>40</v>
      </c>
      <c r="F77" s="4">
        <f ca="1">IF(Bezug!$G$2=1,Planungsrichtwerte_Übersicht!$C$7,IF(Bezug!$G$2=2,Planungsrichtwerte_Übersicht!$C$13,Planungsrichtwerte_Übersicht!$C$19))</f>
        <v>35</v>
      </c>
      <c r="G77" s="17"/>
      <c r="H77" s="17"/>
    </row>
    <row r="78" spans="2:8" x14ac:dyDescent="0.2">
      <c r="B78" s="4">
        <v>7</v>
      </c>
      <c r="C78" s="16">
        <f ca="1">IF(Daten_WP!$B$8="Herz",$C$3+10*LOG($C$2/(4*PI()*B78^2))+$C$4+$C$5,IF(Daten_WP!$B$8="Samsung",$C$3+10*LOG($C$2/(4*PI()*B78^2))+$C$4+$C$6))</f>
        <v>44.126540472773527</v>
      </c>
      <c r="D78" s="4">
        <f ca="1">IF(Bezug!$G$2=1,Planungsrichtwerte_Übersicht!$C$5,IF(Bezug!$G$2=2,Planungsrichtwerte_Übersicht!$C$11,Planungsrichtwerte_Übersicht!$C$17))</f>
        <v>45</v>
      </c>
      <c r="E78" s="4">
        <f ca="1">IF(Bezug!$G$2=1,Planungsrichtwerte_Übersicht!$C$6,IF(Bezug!$G$2=2,"-",Planungsrichtwerte_Übersicht!$C$18))</f>
        <v>40</v>
      </c>
      <c r="F78" s="4">
        <f ca="1">IF(Bezug!$G$2=1,Planungsrichtwerte_Übersicht!$C$7,IF(Bezug!$G$2=2,Planungsrichtwerte_Übersicht!$C$13,Planungsrichtwerte_Übersicht!$C$19))</f>
        <v>35</v>
      </c>
      <c r="G78" s="17"/>
      <c r="H78" s="17"/>
    </row>
    <row r="79" spans="2:8" x14ac:dyDescent="0.2">
      <c r="B79" s="4">
        <v>7.1</v>
      </c>
      <c r="C79" s="16">
        <f ca="1">IF(Daten_WP!$B$8="Herz",$C$3+10*LOG($C$2/(4*PI()*B79^2))+$C$4+$C$5,IF(Daten_WP!$B$8="Samsung",$C$3+10*LOG($C$2/(4*PI()*B79^2))+$C$4+$C$6))</f>
        <v>44.003334298677153</v>
      </c>
      <c r="D79" s="4">
        <f ca="1">IF(Bezug!$G$2=1,Planungsrichtwerte_Übersicht!$C$5,IF(Bezug!$G$2=2,Planungsrichtwerte_Übersicht!$C$11,Planungsrichtwerte_Übersicht!$C$17))</f>
        <v>45</v>
      </c>
      <c r="E79" s="4">
        <f ca="1">IF(Bezug!$G$2=1,Planungsrichtwerte_Übersicht!$C$6,IF(Bezug!$G$2=2,"-",Planungsrichtwerte_Übersicht!$C$18))</f>
        <v>40</v>
      </c>
      <c r="F79" s="4">
        <f ca="1">IF(Bezug!$G$2=1,Planungsrichtwerte_Übersicht!$C$7,IF(Bezug!$G$2=2,Planungsrichtwerte_Übersicht!$C$13,Planungsrichtwerte_Übersicht!$C$19))</f>
        <v>35</v>
      </c>
      <c r="G79" s="17"/>
      <c r="H79" s="17"/>
    </row>
    <row r="80" spans="2:8" x14ac:dyDescent="0.2">
      <c r="B80" s="4">
        <v>7.2</v>
      </c>
      <c r="C80" s="16">
        <f ca="1">IF(Daten_WP!$B$8="Herz",$C$3+10*LOG($C$2/(4*PI()*B80^2))+$C$4+$C$5,IF(Daten_WP!$B$8="Samsung",$C$3+10*LOG($C$2/(4*PI()*B80^2))+$C$4+$C$6))</f>
        <v>43.881851344433294</v>
      </c>
      <c r="D80" s="4">
        <f ca="1">IF(Bezug!$G$2=1,Planungsrichtwerte_Übersicht!$C$5,IF(Bezug!$G$2=2,Planungsrichtwerte_Übersicht!$C$11,Planungsrichtwerte_Übersicht!$C$17))</f>
        <v>45</v>
      </c>
      <c r="E80" s="4">
        <f ca="1">IF(Bezug!$G$2=1,Planungsrichtwerte_Übersicht!$C$6,IF(Bezug!$G$2=2,"-",Planungsrichtwerte_Übersicht!$C$18))</f>
        <v>40</v>
      </c>
      <c r="F80" s="4">
        <f ca="1">IF(Bezug!$G$2=1,Planungsrichtwerte_Übersicht!$C$7,IF(Bezug!$G$2=2,Planungsrichtwerte_Übersicht!$C$13,Planungsrichtwerte_Übersicht!$C$19))</f>
        <v>35</v>
      </c>
      <c r="G80" s="17"/>
      <c r="H80" s="17"/>
    </row>
    <row r="81" spans="2:8" x14ac:dyDescent="0.2">
      <c r="B81" s="4">
        <v>7.3</v>
      </c>
      <c r="C81" s="16">
        <f ca="1">IF(Daten_WP!$B$8="Herz",$C$3+10*LOG($C$2/(4*PI()*B81^2))+$C$4+$C$5,IF(Daten_WP!$B$8="Samsung",$C$3+10*LOG($C$2/(4*PI()*B81^2))+$C$4+$C$6))</f>
        <v>43.762044070649544</v>
      </c>
      <c r="D81" s="4">
        <f ca="1">IF(Bezug!$G$2=1,Planungsrichtwerte_Übersicht!$C$5,IF(Bezug!$G$2=2,Planungsrichtwerte_Übersicht!$C$11,Planungsrichtwerte_Übersicht!$C$17))</f>
        <v>45</v>
      </c>
      <c r="E81" s="4">
        <f ca="1">IF(Bezug!$G$2=1,Planungsrichtwerte_Übersicht!$C$6,IF(Bezug!$G$2=2,"-",Planungsrichtwerte_Übersicht!$C$18))</f>
        <v>40</v>
      </c>
      <c r="F81" s="4">
        <f ca="1">IF(Bezug!$G$2=1,Planungsrichtwerte_Übersicht!$C$7,IF(Bezug!$G$2=2,Planungsrichtwerte_Übersicht!$C$13,Planungsrichtwerte_Übersicht!$C$19))</f>
        <v>35</v>
      </c>
      <c r="G81" s="17"/>
      <c r="H81" s="17"/>
    </row>
    <row r="82" spans="2:8" x14ac:dyDescent="0.2">
      <c r="B82" s="4">
        <v>7.4</v>
      </c>
      <c r="C82" s="16">
        <f ca="1">IF(Daten_WP!$B$8="Herz",$C$3+10*LOG($C$2/(4*PI()*B82^2))+$C$4+$C$5,IF(Daten_WP!$B$8="Samsung",$C$3+10*LOG($C$2/(4*PI()*B82^2))+$C$4+$C$6))</f>
        <v>43.643866878439141</v>
      </c>
      <c r="D82" s="4">
        <f ca="1">IF(Bezug!$G$2=1,Planungsrichtwerte_Übersicht!$C$5,IF(Bezug!$G$2=2,Planungsrichtwerte_Übersicht!$C$11,Planungsrichtwerte_Übersicht!$C$17))</f>
        <v>45</v>
      </c>
      <c r="E82" s="4">
        <f ca="1">IF(Bezug!$G$2=1,Planungsrichtwerte_Übersicht!$C$6,IF(Bezug!$G$2=2,"-",Planungsrichtwerte_Übersicht!$C$18))</f>
        <v>40</v>
      </c>
      <c r="F82" s="4">
        <f ca="1">IF(Bezug!$G$2=1,Planungsrichtwerte_Übersicht!$C$7,IF(Bezug!$G$2=2,Planungsrichtwerte_Übersicht!$C$13,Planungsrichtwerte_Übersicht!$C$19))</f>
        <v>35</v>
      </c>
      <c r="G82" s="17"/>
      <c r="H82" s="17"/>
    </row>
    <row r="83" spans="2:8" x14ac:dyDescent="0.2">
      <c r="B83" s="4">
        <v>7.5</v>
      </c>
      <c r="C83" s="16">
        <f ca="1">IF(Daten_WP!$B$8="Herz",$C$3+10*LOG($C$2/(4*PI()*B83^2))+$C$4+$C$5,IF(Daten_WP!$B$8="Samsung",$C$3+10*LOG($C$2/(4*PI()*B83^2))+$C$4+$C$6))</f>
        <v>43.527276005224664</v>
      </c>
      <c r="D83" s="4">
        <f ca="1">IF(Bezug!$G$2=1,Planungsrichtwerte_Übersicht!$C$5,IF(Bezug!$G$2=2,Planungsrichtwerte_Übersicht!$C$11,Planungsrichtwerte_Übersicht!$C$17))</f>
        <v>45</v>
      </c>
      <c r="E83" s="4">
        <f ca="1">IF(Bezug!$G$2=1,Planungsrichtwerte_Übersicht!$C$6,IF(Bezug!$G$2=2,"-",Planungsrichtwerte_Übersicht!$C$18))</f>
        <v>40</v>
      </c>
      <c r="F83" s="4">
        <f ca="1">IF(Bezug!$G$2=1,Planungsrichtwerte_Übersicht!$C$7,IF(Bezug!$G$2=2,Planungsrichtwerte_Übersicht!$C$13,Planungsrichtwerte_Übersicht!$C$19))</f>
        <v>35</v>
      </c>
      <c r="G83" s="17"/>
      <c r="H83" s="17"/>
    </row>
    <row r="84" spans="2:8" x14ac:dyDescent="0.2">
      <c r="B84" s="4">
        <v>7.6</v>
      </c>
      <c r="C84" s="16">
        <f ca="1">IF(Daten_WP!$B$8="Herz",$C$3+10*LOG($C$2/(4*PI()*B84^2))+$C$4+$C$5,IF(Daten_WP!$B$8="Samsung",$C$3+10*LOG($C$2/(4*PI()*B84^2))+$C$4+$C$6))</f>
        <v>43.412229427442838</v>
      </c>
      <c r="D84" s="4">
        <f ca="1">IF(Bezug!$G$2=1,Planungsrichtwerte_Übersicht!$C$5,IF(Bezug!$G$2=2,Planungsrichtwerte_Übersicht!$C$11,Planungsrichtwerte_Übersicht!$C$17))</f>
        <v>45</v>
      </c>
      <c r="E84" s="4">
        <f ca="1">IF(Bezug!$G$2=1,Planungsrichtwerte_Übersicht!$C$6,IF(Bezug!$G$2=2,"-",Planungsrichtwerte_Übersicht!$C$18))</f>
        <v>40</v>
      </c>
      <c r="F84" s="4">
        <f ca="1">IF(Bezug!$G$2=1,Planungsrichtwerte_Übersicht!$C$7,IF(Bezug!$G$2=2,Planungsrichtwerte_Übersicht!$C$13,Planungsrichtwerte_Übersicht!$C$19))</f>
        <v>35</v>
      </c>
      <c r="G84" s="17"/>
      <c r="H84" s="17"/>
    </row>
    <row r="85" spans="2:8" x14ac:dyDescent="0.2">
      <c r="B85" s="4">
        <v>7.7</v>
      </c>
      <c r="C85" s="16">
        <f ca="1">IF(Daten_WP!$B$8="Herz",$C$3+10*LOG($C$2/(4*PI()*B85^2))+$C$4+$C$5,IF(Daten_WP!$B$8="Samsung",$C$3+10*LOG($C$2/(4*PI()*B85^2))+$C$4+$C$6))</f>
        <v>43.29868676960902</v>
      </c>
      <c r="D85" s="4">
        <f ca="1">IF(Bezug!$G$2=1,Planungsrichtwerte_Übersicht!$C$5,IF(Bezug!$G$2=2,Planungsrichtwerte_Übersicht!$C$11,Planungsrichtwerte_Übersicht!$C$17))</f>
        <v>45</v>
      </c>
      <c r="E85" s="4">
        <f ca="1">IF(Bezug!$G$2=1,Planungsrichtwerte_Übersicht!$C$6,IF(Bezug!$G$2=2,"-",Planungsrichtwerte_Übersicht!$C$18))</f>
        <v>40</v>
      </c>
      <c r="F85" s="4">
        <f ca="1">IF(Bezug!$G$2=1,Planungsrichtwerte_Übersicht!$C$7,IF(Bezug!$G$2=2,Planungsrichtwerte_Übersicht!$C$13,Planungsrichtwerte_Übersicht!$C$19))</f>
        <v>35</v>
      </c>
      <c r="G85" s="17"/>
      <c r="H85" s="17"/>
    </row>
    <row r="86" spans="2:8" x14ac:dyDescent="0.2">
      <c r="B86" s="4">
        <v>7.8</v>
      </c>
      <c r="C86" s="16">
        <f ca="1">IF(Daten_WP!$B$8="Herz",$C$3+10*LOG($C$2/(4*PI()*B86^2))+$C$4+$C$5,IF(Daten_WP!$B$8="Samsung",$C$3+10*LOG($C$2/(4*PI()*B86^2))+$C$4+$C$6))</f>
        <v>43.18660921924905</v>
      </c>
      <c r="D86" s="4">
        <f ca="1">IF(Bezug!$G$2=1,Planungsrichtwerte_Übersicht!$C$5,IF(Bezug!$G$2=2,Planungsrichtwerte_Übersicht!$C$11,Planungsrichtwerte_Übersicht!$C$17))</f>
        <v>45</v>
      </c>
      <c r="E86" s="4">
        <f ca="1">IF(Bezug!$G$2=1,Planungsrichtwerte_Übersicht!$C$6,IF(Bezug!$G$2=2,"-",Planungsrichtwerte_Übersicht!$C$18))</f>
        <v>40</v>
      </c>
      <c r="F86" s="4">
        <f ca="1">IF(Bezug!$G$2=1,Planungsrichtwerte_Übersicht!$C$7,IF(Bezug!$G$2=2,Planungsrichtwerte_Übersicht!$C$13,Planungsrichtwerte_Übersicht!$C$19))</f>
        <v>35</v>
      </c>
      <c r="G86" s="17"/>
      <c r="H86" s="17"/>
    </row>
    <row r="87" spans="2:8" x14ac:dyDescent="0.2">
      <c r="B87" s="4">
        <v>7.9</v>
      </c>
      <c r="C87" s="16">
        <f ca="1">IF(Daten_WP!$B$8="Herz",$C$3+10*LOG($C$2/(4*PI()*B87^2))+$C$4+$C$5,IF(Daten_WP!$B$8="Samsung",$C$3+10*LOG($C$2/(4*PI()*B87^2))+$C$4+$C$6))</f>
        <v>43.075959447249829</v>
      </c>
      <c r="D87" s="4">
        <f ca="1">IF(Bezug!$G$2=1,Planungsrichtwerte_Übersicht!$C$5,IF(Bezug!$G$2=2,Planungsrichtwerte_Übersicht!$C$11,Planungsrichtwerte_Übersicht!$C$17))</f>
        <v>45</v>
      </c>
      <c r="E87" s="4">
        <f ca="1">IF(Bezug!$G$2=1,Planungsrichtwerte_Übersicht!$C$6,IF(Bezug!$G$2=2,"-",Planungsrichtwerte_Übersicht!$C$18))</f>
        <v>40</v>
      </c>
      <c r="F87" s="4">
        <f ca="1">IF(Bezug!$G$2=1,Planungsrichtwerte_Übersicht!$C$7,IF(Bezug!$G$2=2,Planungsrichtwerte_Übersicht!$C$13,Planungsrichtwerte_Übersicht!$C$19))</f>
        <v>35</v>
      </c>
      <c r="G87" s="17"/>
      <c r="H87" s="17"/>
    </row>
    <row r="88" spans="2:8" x14ac:dyDescent="0.2">
      <c r="B88" s="4">
        <v>8</v>
      </c>
      <c r="C88" s="16">
        <f ca="1">IF(Daten_WP!$B$8="Herz",$C$3+10*LOG($C$2/(4*PI()*B88^2))+$C$4+$C$5,IF(Daten_WP!$B$8="Samsung",$C$3+10*LOG($C$2/(4*PI()*B88^2))+$C$4+$C$6))</f>
        <v>42.966701533219791</v>
      </c>
      <c r="D88" s="4">
        <f ca="1">IF(Bezug!$G$2=1,Planungsrichtwerte_Übersicht!$C$5,IF(Bezug!$G$2=2,Planungsrichtwerte_Übersicht!$C$11,Planungsrichtwerte_Übersicht!$C$17))</f>
        <v>45</v>
      </c>
      <c r="E88" s="4">
        <f ca="1">IF(Bezug!$G$2=1,Planungsrichtwerte_Übersicht!$C$6,IF(Bezug!$G$2=2,"-",Planungsrichtwerte_Übersicht!$C$18))</f>
        <v>40</v>
      </c>
      <c r="F88" s="4">
        <f ca="1">IF(Bezug!$G$2=1,Planungsrichtwerte_Übersicht!$C$7,IF(Bezug!$G$2=2,Planungsrichtwerte_Übersicht!$C$13,Planungsrichtwerte_Übersicht!$C$19))</f>
        <v>35</v>
      </c>
      <c r="G88" s="17"/>
      <c r="H88" s="17"/>
    </row>
    <row r="89" spans="2:8" x14ac:dyDescent="0.2">
      <c r="B89" s="4">
        <v>8.1</v>
      </c>
      <c r="C89" s="16">
        <f ca="1">IF(Daten_WP!$B$8="Herz",$C$3+10*LOG($C$2/(4*PI()*B89^2))+$C$4+$C$5,IF(Daten_WP!$B$8="Samsung",$C$3+10*LOG($C$2/(4*PI()*B89^2))+$C$4+$C$6))</f>
        <v>42.858800895485672</v>
      </c>
      <c r="D89" s="4">
        <f ca="1">IF(Bezug!$G$2=1,Planungsrichtwerte_Übersicht!$C$5,IF(Bezug!$G$2=2,Planungsrichtwerte_Übersicht!$C$11,Planungsrichtwerte_Übersicht!$C$17))</f>
        <v>45</v>
      </c>
      <c r="E89" s="4">
        <f ca="1">IF(Bezug!$G$2=1,Planungsrichtwerte_Übersicht!$C$6,IF(Bezug!$G$2=2,"-",Planungsrichtwerte_Übersicht!$C$18))</f>
        <v>40</v>
      </c>
      <c r="F89" s="4">
        <f ca="1">IF(Bezug!$G$2=1,Planungsrichtwerte_Übersicht!$C$7,IF(Bezug!$G$2=2,Planungsrichtwerte_Übersicht!$C$13,Planungsrichtwerte_Übersicht!$C$19))</f>
        <v>35</v>
      </c>
      <c r="G89" s="17"/>
      <c r="H89" s="17"/>
    </row>
    <row r="90" spans="2:8" x14ac:dyDescent="0.2">
      <c r="B90" s="4">
        <v>8.1999999999999993</v>
      </c>
      <c r="C90" s="16">
        <f ca="1">IF(Daten_WP!$B$8="Herz",$C$3+10*LOG($C$2/(4*PI()*B90^2))+$C$4+$C$5,IF(Daten_WP!$B$8="Samsung",$C$3+10*LOG($C$2/(4*PI()*B90^2))+$C$4+$C$6))</f>
        <v>42.752224225384325</v>
      </c>
      <c r="D90" s="4">
        <f ca="1">IF(Bezug!$G$2=1,Planungsrichtwerte_Übersicht!$C$5,IF(Bezug!$G$2=2,Planungsrichtwerte_Übersicht!$C$11,Planungsrichtwerte_Übersicht!$C$17))</f>
        <v>45</v>
      </c>
      <c r="E90" s="4">
        <f ca="1">IF(Bezug!$G$2=1,Planungsrichtwerte_Übersicht!$C$6,IF(Bezug!$G$2=2,"-",Planungsrichtwerte_Übersicht!$C$18))</f>
        <v>40</v>
      </c>
      <c r="F90" s="4">
        <f ca="1">IF(Bezug!$G$2=1,Planungsrichtwerte_Übersicht!$C$7,IF(Bezug!$G$2=2,Planungsrichtwerte_Übersicht!$C$13,Planungsrichtwerte_Übersicht!$C$19))</f>
        <v>35</v>
      </c>
      <c r="G90" s="17"/>
      <c r="H90" s="17"/>
    </row>
    <row r="91" spans="2:8" x14ac:dyDescent="0.2">
      <c r="B91" s="4">
        <v>8.3000000000000007</v>
      </c>
      <c r="C91" s="16">
        <f ca="1">IF(Daten_WP!$B$8="Herz",$C$3+10*LOG($C$2/(4*PI()*B91^2))+$C$4+$C$5,IF(Daten_WP!$B$8="Samsung",$C$3+10*LOG($C$2/(4*PI()*B91^2))+$C$4+$C$6))</f>
        <v>42.646939425537184</v>
      </c>
      <c r="D91" s="4">
        <f ca="1">IF(Bezug!$G$2=1,Planungsrichtwerte_Übersicht!$C$5,IF(Bezug!$G$2=2,Planungsrichtwerte_Übersicht!$C$11,Planungsrichtwerte_Übersicht!$C$17))</f>
        <v>45</v>
      </c>
      <c r="E91" s="4">
        <f ca="1">IF(Bezug!$G$2=1,Planungsrichtwerte_Übersicht!$C$6,IF(Bezug!$G$2=2,"-",Planungsrichtwerte_Übersicht!$C$18))</f>
        <v>40</v>
      </c>
      <c r="F91" s="4">
        <f ca="1">IF(Bezug!$G$2=1,Planungsrichtwerte_Übersicht!$C$7,IF(Bezug!$G$2=2,Planungsrichtwerte_Übersicht!$C$13,Planungsrichtwerte_Übersicht!$C$19))</f>
        <v>35</v>
      </c>
      <c r="G91" s="17"/>
      <c r="H91" s="17"/>
    </row>
    <row r="92" spans="2:8" x14ac:dyDescent="0.2">
      <c r="B92" s="4">
        <v>8.4</v>
      </c>
      <c r="C92" s="16">
        <f ca="1">IF(Daten_WP!$B$8="Herz",$C$3+10*LOG($C$2/(4*PI()*B92^2))+$C$4+$C$5,IF(Daten_WP!$B$8="Samsung",$C$3+10*LOG($C$2/(4*PI()*B92^2))+$C$4+$C$6))</f>
        <v>42.542915551821025</v>
      </c>
      <c r="D92" s="4">
        <f ca="1">IF(Bezug!$G$2=1,Planungsrichtwerte_Übersicht!$C$5,IF(Bezug!$G$2=2,Planungsrichtwerte_Übersicht!$C$11,Planungsrichtwerte_Übersicht!$C$17))</f>
        <v>45</v>
      </c>
      <c r="E92" s="4">
        <f ca="1">IF(Bezug!$G$2=1,Planungsrichtwerte_Übersicht!$C$6,IF(Bezug!$G$2=2,"-",Planungsrichtwerte_Übersicht!$C$18))</f>
        <v>40</v>
      </c>
      <c r="F92" s="4">
        <f ca="1">IF(Bezug!$G$2=1,Planungsrichtwerte_Übersicht!$C$7,IF(Bezug!$G$2=2,Planungsrichtwerte_Übersicht!$C$13,Planungsrichtwerte_Übersicht!$C$19))</f>
        <v>35</v>
      </c>
      <c r="G92" s="17"/>
      <c r="H92" s="17"/>
    </row>
    <row r="93" spans="2:8" x14ac:dyDescent="0.2">
      <c r="B93" s="4">
        <v>8.5</v>
      </c>
      <c r="C93" s="16">
        <f ca="1">IF(Daten_WP!$B$8="Herz",$C$3+10*LOG($C$2/(4*PI()*B93^2))+$C$4+$C$5,IF(Daten_WP!$B$8="Samsung",$C$3+10*LOG($C$2/(4*PI()*B93^2))+$C$4+$C$6))</f>
        <v>42.440122758772802</v>
      </c>
      <c r="D93" s="4">
        <f ca="1">IF(Bezug!$G$2=1,Planungsrichtwerte_Übersicht!$C$5,IF(Bezug!$G$2=2,Planungsrichtwerte_Übersicht!$C$11,Planungsrichtwerte_Übersicht!$C$17))</f>
        <v>45</v>
      </c>
      <c r="E93" s="4">
        <f ca="1">IF(Bezug!$G$2=1,Planungsrichtwerte_Übersicht!$C$6,IF(Bezug!$G$2=2,"-",Planungsrichtwerte_Übersicht!$C$18))</f>
        <v>40</v>
      </c>
      <c r="F93" s="4">
        <f ca="1">IF(Bezug!$G$2=1,Planungsrichtwerte_Übersicht!$C$7,IF(Bezug!$G$2=2,Planungsrichtwerte_Übersicht!$C$13,Planungsrichtwerte_Übersicht!$C$19))</f>
        <v>35</v>
      </c>
      <c r="G93" s="17"/>
      <c r="H93" s="17"/>
    </row>
    <row r="94" spans="2:8" x14ac:dyDescent="0.2">
      <c r="B94" s="4">
        <v>8.6</v>
      </c>
      <c r="C94" s="16">
        <f ca="1">IF(Daten_WP!$B$8="Herz",$C$3+10*LOG($C$2/(4*PI()*B94^2))+$C$4+$C$5,IF(Daten_WP!$B$8="Samsung",$C$3+10*LOG($C$2/(4*PI()*B94^2))+$C$4+$C$6))</f>
        <v>42.338532248187306</v>
      </c>
      <c r="D94" s="4">
        <f ca="1">IF(Bezug!$G$2=1,Planungsrichtwerte_Übersicht!$C$5,IF(Bezug!$G$2=2,Planungsrichtwerte_Übersicht!$C$11,Planungsrichtwerte_Übersicht!$C$17))</f>
        <v>45</v>
      </c>
      <c r="E94" s="4">
        <f ca="1">IF(Bezug!$G$2=1,Planungsrichtwerte_Übersicht!$C$6,IF(Bezug!$G$2=2,"-",Planungsrichtwerte_Übersicht!$C$18))</f>
        <v>40</v>
      </c>
      <c r="F94" s="4">
        <f ca="1">IF(Bezug!$G$2=1,Planungsrichtwerte_Übersicht!$C$7,IF(Bezug!$G$2=2,Planungsrichtwerte_Übersicht!$C$13,Planungsrichtwerte_Übersicht!$C$19))</f>
        <v>35</v>
      </c>
      <c r="G94" s="17"/>
      <c r="H94" s="17"/>
    </row>
    <row r="95" spans="2:8" x14ac:dyDescent="0.2">
      <c r="B95" s="4">
        <v>8.6999999999999993</v>
      </c>
      <c r="C95" s="16">
        <f ca="1">IF(Daten_WP!$B$8="Herz",$C$3+10*LOG($C$2/(4*PI()*B95^2))+$C$4+$C$5,IF(Daten_WP!$B$8="Samsung",$C$3+10*LOG($C$2/(4*PI()*B95^2))+$C$4+$C$6))</f>
        <v>42.238116220686294</v>
      </c>
      <c r="D95" s="4">
        <f ca="1">IF(Bezug!$G$2=1,Planungsrichtwerte_Übersicht!$C$5,IF(Bezug!$G$2=2,Planungsrichtwerte_Übersicht!$C$11,Planungsrichtwerte_Übersicht!$C$17))</f>
        <v>45</v>
      </c>
      <c r="E95" s="4">
        <f ca="1">IF(Bezug!$G$2=1,Planungsrichtwerte_Übersicht!$C$6,IF(Bezug!$G$2=2,"-",Planungsrichtwerte_Übersicht!$C$18))</f>
        <v>40</v>
      </c>
      <c r="F95" s="4">
        <f ca="1">IF(Bezug!$G$2=1,Planungsrichtwerte_Übersicht!$C$7,IF(Bezug!$G$2=2,Planungsrichtwerte_Übersicht!$C$13,Planungsrichtwerte_Übersicht!$C$19))</f>
        <v>35</v>
      </c>
      <c r="G95" s="17"/>
      <c r="H95" s="17"/>
    </row>
    <row r="96" spans="2:8" x14ac:dyDescent="0.2">
      <c r="B96" s="4">
        <v>8.8000000000000007</v>
      </c>
      <c r="C96" s="16">
        <f ca="1">IF(Daten_WP!$B$8="Herz",$C$3+10*LOG($C$2/(4*PI()*B96^2))+$C$4+$C$5,IF(Daten_WP!$B$8="Samsung",$C$3+10*LOG($C$2/(4*PI()*B96^2))+$C$4+$C$6))</f>
        <v>42.13884783005529</v>
      </c>
      <c r="D96" s="4">
        <f ca="1">IF(Bezug!$G$2=1,Planungsrichtwerte_Übersicht!$C$5,IF(Bezug!$G$2=2,Planungsrichtwerte_Übersicht!$C$11,Planungsrichtwerte_Übersicht!$C$17))</f>
        <v>45</v>
      </c>
      <c r="E96" s="4">
        <f ca="1">IF(Bezug!$G$2=1,Planungsrichtwerte_Übersicht!$C$6,IF(Bezug!$G$2=2,"-",Planungsrichtwerte_Übersicht!$C$18))</f>
        <v>40</v>
      </c>
      <c r="F96" s="4">
        <f ca="1">IF(Bezug!$G$2=1,Planungsrichtwerte_Übersicht!$C$7,IF(Bezug!$G$2=2,Planungsrichtwerte_Übersicht!$C$13,Planungsrichtwerte_Übersicht!$C$19))</f>
        <v>35</v>
      </c>
      <c r="G96" s="17"/>
      <c r="H96" s="17"/>
    </row>
    <row r="97" spans="2:8" x14ac:dyDescent="0.2">
      <c r="B97" s="4">
        <v>8.9</v>
      </c>
      <c r="C97" s="16">
        <f ca="1">IF(Daten_WP!$B$8="Herz",$C$3+10*LOG($C$2/(4*PI()*B97^2))+$C$4+$C$5,IF(Daten_WP!$B$8="Samsung",$C$3+10*LOG($C$2/(4*PI()*B97^2))+$C$4+$C$6))</f>
        <v>42.040701140160408</v>
      </c>
      <c r="D97" s="4">
        <f ca="1">IF(Bezug!$G$2=1,Planungsrichtwerte_Übersicht!$C$5,IF(Bezug!$G$2=2,Planungsrichtwerte_Übersicht!$C$11,Planungsrichtwerte_Übersicht!$C$17))</f>
        <v>45</v>
      </c>
      <c r="E97" s="4">
        <f ca="1">IF(Bezug!$G$2=1,Planungsrichtwerte_Übersicht!$C$6,IF(Bezug!$G$2=2,"-",Planungsrichtwerte_Übersicht!$C$18))</f>
        <v>40</v>
      </c>
      <c r="F97" s="4">
        <f ca="1">IF(Bezug!$G$2=1,Planungsrichtwerte_Übersicht!$C$7,IF(Bezug!$G$2=2,Planungsrichtwerte_Übersicht!$C$13,Planungsrichtwerte_Übersicht!$C$19))</f>
        <v>35</v>
      </c>
      <c r="G97" s="17"/>
      <c r="H97" s="17"/>
    </row>
    <row r="98" spans="2:8" x14ac:dyDescent="0.2">
      <c r="B98" s="4">
        <v>9</v>
      </c>
      <c r="C98" s="16">
        <f ca="1">IF(Daten_WP!$B$8="Herz",$C$3+10*LOG($C$2/(4*PI()*B98^2))+$C$4+$C$5,IF(Daten_WP!$B$8="Samsung",$C$3+10*LOG($C$2/(4*PI()*B98^2))+$C$4+$C$6))</f>
        <v>41.943651084272162</v>
      </c>
      <c r="D98" s="4">
        <f ca="1">IF(Bezug!$G$2=1,Planungsrichtwerte_Übersicht!$C$5,IF(Bezug!$G$2=2,Planungsrichtwerte_Übersicht!$C$11,Planungsrichtwerte_Übersicht!$C$17))</f>
        <v>45</v>
      </c>
      <c r="E98" s="4">
        <f ca="1">IF(Bezug!$G$2=1,Planungsrichtwerte_Übersicht!$C$6,IF(Bezug!$G$2=2,"-",Planungsrichtwerte_Übersicht!$C$18))</f>
        <v>40</v>
      </c>
      <c r="F98" s="4">
        <f ca="1">IF(Bezug!$G$2=1,Planungsrichtwerte_Übersicht!$C$7,IF(Bezug!$G$2=2,Planungsrichtwerte_Übersicht!$C$13,Planungsrichtwerte_Übersicht!$C$19))</f>
        <v>35</v>
      </c>
      <c r="G98" s="17"/>
      <c r="H98" s="17"/>
    </row>
    <row r="99" spans="2:8" x14ac:dyDescent="0.2">
      <c r="B99" s="4">
        <v>9.1</v>
      </c>
      <c r="C99" s="16">
        <f ca="1">IF(Daten_WP!$B$8="Herz",$C$3+10*LOG($C$2/(4*PI()*B99^2))+$C$4+$C$5,IF(Daten_WP!$B$8="Samsung",$C$3+10*LOG($C$2/(4*PI()*B99^2))+$C$4+$C$6))</f>
        <v>41.847673426636788</v>
      </c>
      <c r="D99" s="4">
        <f ca="1">IF(Bezug!$G$2=1,Planungsrichtwerte_Übersicht!$C$5,IF(Bezug!$G$2=2,Planungsrichtwerte_Übersicht!$C$11,Planungsrichtwerte_Übersicht!$C$17))</f>
        <v>45</v>
      </c>
      <c r="E99" s="4">
        <f ca="1">IF(Bezug!$G$2=1,Planungsrichtwerte_Übersicht!$C$6,IF(Bezug!$G$2=2,"-",Planungsrichtwerte_Übersicht!$C$18))</f>
        <v>40</v>
      </c>
      <c r="F99" s="4">
        <f ca="1">IF(Bezug!$G$2=1,Planungsrichtwerte_Übersicht!$C$7,IF(Bezug!$G$2=2,Planungsrichtwerte_Übersicht!$C$13,Planungsrichtwerte_Übersicht!$C$19))</f>
        <v>35</v>
      </c>
      <c r="G99" s="17"/>
      <c r="H99" s="17"/>
    </row>
    <row r="100" spans="2:8" x14ac:dyDescent="0.2">
      <c r="B100" s="4">
        <v>9.1999999999999993</v>
      </c>
      <c r="C100" s="16">
        <f ca="1">IF(Daten_WP!$B$8="Herz",$C$3+10*LOG($C$2/(4*PI()*B100^2))+$C$4+$C$5,IF(Daten_WP!$B$8="Samsung",$C$3+10*LOG($C$2/(4*PI()*B100^2))+$C$4+$C$6))</f>
        <v>41.752744726147554</v>
      </c>
      <c r="D100" s="4">
        <f ca="1">IF(Bezug!$G$2=1,Planungsrichtwerte_Übersicht!$C$5,IF(Bezug!$G$2=2,Planungsrichtwerte_Übersicht!$C$11,Planungsrichtwerte_Übersicht!$C$17))</f>
        <v>45</v>
      </c>
      <c r="E100" s="4">
        <f ca="1">IF(Bezug!$G$2=1,Planungsrichtwerte_Übersicht!$C$6,IF(Bezug!$G$2=2,"-",Planungsrichtwerte_Übersicht!$C$18))</f>
        <v>40</v>
      </c>
      <c r="F100" s="4">
        <f ca="1">IF(Bezug!$G$2=1,Planungsrichtwerte_Übersicht!$C$7,IF(Bezug!$G$2=2,Planungsrichtwerte_Übersicht!$C$13,Planungsrichtwerte_Übersicht!$C$19))</f>
        <v>35</v>
      </c>
      <c r="G100" s="17"/>
      <c r="H100" s="17"/>
    </row>
    <row r="101" spans="2:8" x14ac:dyDescent="0.2">
      <c r="B101" s="4">
        <v>9.3000000000000007</v>
      </c>
      <c r="C101" s="16">
        <f ca="1">IF(Daten_WP!$B$8="Herz",$C$3+10*LOG($C$2/(4*PI()*B101^2))+$C$4+$C$5,IF(Daten_WP!$B$8="Samsung",$C$3+10*LOG($C$2/(4*PI()*B101^2))+$C$4+$C$6))</f>
        <v>41.658842301979959</v>
      </c>
      <c r="D101" s="4">
        <f ca="1">IF(Bezug!$G$2=1,Planungsrichtwerte_Übersicht!$C$5,IF(Bezug!$G$2=2,Planungsrichtwerte_Übersicht!$C$11,Planungsrichtwerte_Übersicht!$C$17))</f>
        <v>45</v>
      </c>
      <c r="E101" s="4">
        <f ca="1">IF(Bezug!$G$2=1,Planungsrichtwerte_Übersicht!$C$6,IF(Bezug!$G$2=2,"-",Planungsrichtwerte_Übersicht!$C$18))</f>
        <v>40</v>
      </c>
      <c r="F101" s="4">
        <f ca="1">IF(Bezug!$G$2=1,Planungsrichtwerte_Übersicht!$C$7,IF(Bezug!$G$2=2,Planungsrichtwerte_Übersicht!$C$13,Planungsrichtwerte_Übersicht!$C$19))</f>
        <v>35</v>
      </c>
      <c r="G101" s="17"/>
      <c r="H101" s="17"/>
    </row>
    <row r="102" spans="2:8" x14ac:dyDescent="0.2">
      <c r="B102" s="4">
        <v>9.4</v>
      </c>
      <c r="C102" s="16">
        <f ca="1">IF(Daten_WP!$B$8="Herz",$C$3+10*LOG($C$2/(4*PI()*B102^2))+$C$4+$C$5,IF(Daten_WP!$B$8="Samsung",$C$3+10*LOG($C$2/(4*PI()*B102^2))+$C$4+$C$6))</f>
        <v>41.565944201064688</v>
      </c>
      <c r="D102" s="4">
        <f ca="1">IF(Bezug!$G$2=1,Planungsrichtwerte_Übersicht!$C$5,IF(Bezug!$G$2=2,Planungsrichtwerte_Übersicht!$C$11,Planungsrichtwerte_Übersicht!$C$17))</f>
        <v>45</v>
      </c>
      <c r="E102" s="4">
        <f ca="1">IF(Bezug!$G$2=1,Planungsrichtwerte_Übersicht!$C$6,IF(Bezug!$G$2=2,"-",Planungsrichtwerte_Übersicht!$C$18))</f>
        <v>40</v>
      </c>
      <c r="F102" s="4">
        <f ca="1">IF(Bezug!$G$2=1,Planungsrichtwerte_Übersicht!$C$7,IF(Bezug!$G$2=2,Planungsrichtwerte_Übersicht!$C$13,Planungsrichtwerte_Übersicht!$C$19))</f>
        <v>35</v>
      </c>
      <c r="G102" s="17"/>
      <c r="H102" s="17"/>
    </row>
    <row r="103" spans="2:8" x14ac:dyDescent="0.2">
      <c r="B103" s="4">
        <v>9.5</v>
      </c>
      <c r="C103" s="16">
        <f ca="1">IF(Daten_WP!$B$8="Herz",$C$3+10*LOG($C$2/(4*PI()*B103^2))+$C$4+$C$5,IF(Daten_WP!$B$8="Samsung",$C$3+10*LOG($C$2/(4*PI()*B103^2))+$C$4+$C$6))</f>
        <v>41.474029167281707</v>
      </c>
      <c r="D103" s="4">
        <f ca="1">IF(Bezug!$G$2=1,Planungsrichtwerte_Übersicht!$C$5,IF(Bezug!$G$2=2,Planungsrichtwerte_Übersicht!$C$11,Planungsrichtwerte_Übersicht!$C$17))</f>
        <v>45</v>
      </c>
      <c r="E103" s="4">
        <f ca="1">IF(Bezug!$G$2=1,Planungsrichtwerte_Übersicht!$C$6,IF(Bezug!$G$2=2,"-",Planungsrichtwerte_Übersicht!$C$18))</f>
        <v>40</v>
      </c>
      <c r="F103" s="4">
        <f ca="1">IF(Bezug!$G$2=1,Planungsrichtwerte_Übersicht!$C$7,IF(Bezug!$G$2=2,Planungsrichtwerte_Übersicht!$C$13,Planungsrichtwerte_Übersicht!$C$19))</f>
        <v>35</v>
      </c>
      <c r="G103" s="17"/>
      <c r="H103" s="17"/>
    </row>
    <row r="104" spans="2:8" x14ac:dyDescent="0.2">
      <c r="B104" s="4">
        <v>9.6</v>
      </c>
      <c r="C104" s="16">
        <f ca="1">IF(Daten_WP!$B$8="Herz",$C$3+10*LOG($C$2/(4*PI()*B104^2))+$C$4+$C$5,IF(Daten_WP!$B$8="Samsung",$C$3+10*LOG($C$2/(4*PI()*B104^2))+$C$4+$C$6))</f>
        <v>41.383076612267296</v>
      </c>
      <c r="D104" s="4">
        <f ca="1">IF(Bezug!$G$2=1,Planungsrichtwerte_Übersicht!$C$5,IF(Bezug!$G$2=2,Planungsrichtwerte_Übersicht!$C$11,Planungsrichtwerte_Übersicht!$C$17))</f>
        <v>45</v>
      </c>
      <c r="E104" s="4">
        <f ca="1">IF(Bezug!$G$2=1,Planungsrichtwerte_Übersicht!$C$6,IF(Bezug!$G$2=2,"-",Planungsrichtwerte_Übersicht!$C$18))</f>
        <v>40</v>
      </c>
      <c r="F104" s="4">
        <f ca="1">IF(Bezug!$G$2=1,Planungsrichtwerte_Übersicht!$C$7,IF(Bezug!$G$2=2,Planungsrichtwerte_Übersicht!$C$13,Planungsrichtwerte_Übersicht!$C$19))</f>
        <v>35</v>
      </c>
      <c r="G104" s="17"/>
      <c r="H104" s="17"/>
    </row>
    <row r="105" spans="2:8" x14ac:dyDescent="0.2">
      <c r="B105" s="4">
        <v>9.6999999999999993</v>
      </c>
      <c r="C105" s="16">
        <f ca="1">IF(Daten_WP!$B$8="Herz",$C$3+10*LOG($C$2/(4*PI()*B105^2))+$C$4+$C$5,IF(Daten_WP!$B$8="Samsung",$C$3+10*LOG($C$2/(4*PI()*B105^2))+$C$4+$C$6))</f>
        <v>41.293066587733762</v>
      </c>
      <c r="D105" s="4">
        <f ca="1">IF(Bezug!$G$2=1,Planungsrichtwerte_Übersicht!$C$5,IF(Bezug!$G$2=2,Planungsrichtwerte_Übersicht!$C$11,Planungsrichtwerte_Übersicht!$C$17))</f>
        <v>45</v>
      </c>
      <c r="E105" s="4">
        <f ca="1">IF(Bezug!$G$2=1,Planungsrichtwerte_Übersicht!$C$6,IF(Bezug!$G$2=2,"-",Planungsrichtwerte_Übersicht!$C$18))</f>
        <v>40</v>
      </c>
      <c r="F105" s="4">
        <f ca="1">IF(Bezug!$G$2=1,Planungsrichtwerte_Übersicht!$C$7,IF(Bezug!$G$2=2,Planungsrichtwerte_Übersicht!$C$13,Planungsrichtwerte_Übersicht!$C$19))</f>
        <v>35</v>
      </c>
      <c r="G105" s="17"/>
      <c r="H105" s="17"/>
    </row>
    <row r="106" spans="2:8" x14ac:dyDescent="0.2">
      <c r="B106" s="4">
        <v>9.8000000000000007</v>
      </c>
      <c r="C106" s="16">
        <f ca="1">IF(Daten_WP!$B$8="Herz",$C$3+10*LOG($C$2/(4*PI()*B106^2))+$C$4+$C$5,IF(Daten_WP!$B$8="Samsung",$C$3+10*LOG($C$2/(4*PI()*B106^2))+$C$4+$C$6))</f>
        <v>41.203979759208764</v>
      </c>
      <c r="D106" s="4">
        <f ca="1">IF(Bezug!$G$2=1,Planungsrichtwerte_Übersicht!$C$5,IF(Bezug!$G$2=2,Planungsrichtwerte_Übersicht!$C$11,Planungsrichtwerte_Übersicht!$C$17))</f>
        <v>45</v>
      </c>
      <c r="E106" s="4">
        <f ca="1">IF(Bezug!$G$2=1,Planungsrichtwerte_Übersicht!$C$6,IF(Bezug!$G$2=2,"-",Planungsrichtwerte_Übersicht!$C$18))</f>
        <v>40</v>
      </c>
      <c r="F106" s="4">
        <f ca="1">IF(Bezug!$G$2=1,Planungsrichtwerte_Übersicht!$C$7,IF(Bezug!$G$2=2,Planungsrichtwerte_Übersicht!$C$13,Planungsrichtwerte_Übersicht!$C$19))</f>
        <v>35</v>
      </c>
      <c r="G106" s="17"/>
      <c r="H106" s="17"/>
    </row>
    <row r="107" spans="2:8" x14ac:dyDescent="0.2">
      <c r="B107" s="4">
        <v>9.9</v>
      </c>
      <c r="C107" s="16">
        <f ca="1">IF(Daten_WP!$B$8="Herz",$C$3+10*LOG($C$2/(4*PI()*B107^2))+$C$4+$C$5,IF(Daten_WP!$B$8="Samsung",$C$3+10*LOG($C$2/(4*PI()*B107^2))+$C$4+$C$6))</f>
        <v>41.115797381107669</v>
      </c>
      <c r="D107" s="4">
        <f ca="1">IF(Bezug!$G$2=1,Planungsrichtwerte_Übersicht!$C$5,IF(Bezug!$G$2=2,Planungsrichtwerte_Übersicht!$C$11,Planungsrichtwerte_Übersicht!$C$17))</f>
        <v>45</v>
      </c>
      <c r="E107" s="4">
        <f ca="1">IF(Bezug!$G$2=1,Planungsrichtwerte_Übersicht!$C$6,IF(Bezug!$G$2=2,"-",Planungsrichtwerte_Übersicht!$C$18))</f>
        <v>40</v>
      </c>
      <c r="F107" s="4">
        <f ca="1">IF(Bezug!$G$2=1,Planungsrichtwerte_Übersicht!$C$7,IF(Bezug!$G$2=2,Planungsrichtwerte_Übersicht!$C$13,Planungsrichtwerte_Übersicht!$C$19))</f>
        <v>35</v>
      </c>
      <c r="G107" s="17"/>
      <c r="H107" s="17"/>
    </row>
    <row r="108" spans="2:8" x14ac:dyDescent="0.2">
      <c r="B108" s="4">
        <v>10</v>
      </c>
      <c r="C108" s="16">
        <f ca="1">IF(Daten_WP!$B$8="Herz",$C$3+10*LOG($C$2/(4*PI()*B108^2))+$C$4+$C$5,IF(Daten_WP!$B$8="Samsung",$C$3+10*LOG($C$2/(4*PI()*B108^2))+$C$4+$C$6))</f>
        <v>41.028501273058666</v>
      </c>
      <c r="D108" s="4">
        <f ca="1">IF(Bezug!$G$2=1,Planungsrichtwerte_Übersicht!$C$5,IF(Bezug!$G$2=2,Planungsrichtwerte_Übersicht!$C$11,Planungsrichtwerte_Übersicht!$C$17))</f>
        <v>45</v>
      </c>
      <c r="E108" s="4">
        <f ca="1">IF(Bezug!$G$2=1,Planungsrichtwerte_Übersicht!$C$6,IF(Bezug!$G$2=2,"-",Planungsrichtwerte_Übersicht!$C$18))</f>
        <v>40</v>
      </c>
      <c r="F108" s="4">
        <f ca="1">IF(Bezug!$G$2=1,Planungsrichtwerte_Übersicht!$C$7,IF(Bezug!$G$2=2,Planungsrichtwerte_Übersicht!$C$13,Planungsrichtwerte_Übersicht!$C$19))</f>
        <v>35</v>
      </c>
      <c r="G108" s="17"/>
      <c r="H108" s="17"/>
    </row>
    <row r="109" spans="2:8" x14ac:dyDescent="0.2">
      <c r="B109" s="4">
        <v>10.1</v>
      </c>
      <c r="C109" s="16">
        <f ca="1">IF(Daten_WP!$B$8="Herz",$C$3+10*LOG($C$2/(4*PI()*B109^2))+$C$4+$C$5,IF(Daten_WP!$B$8="Samsung",$C$3+10*LOG($C$2/(4*PI()*B109^2))+$C$4+$C$6))</f>
        <v>40.942073797405811</v>
      </c>
      <c r="D109" s="4">
        <f ca="1">IF(Bezug!$G$2=1,Planungsrichtwerte_Übersicht!$C$5,IF(Bezug!$G$2=2,Planungsrichtwerte_Übersicht!$C$11,Planungsrichtwerte_Übersicht!$C$17))</f>
        <v>45</v>
      </c>
      <c r="E109" s="4">
        <f ca="1">IF(Bezug!$G$2=1,Planungsrichtwerte_Übersicht!$C$6,IF(Bezug!$G$2=2,"-",Planungsrichtwerte_Übersicht!$C$18))</f>
        <v>40</v>
      </c>
      <c r="F109" s="4">
        <f ca="1">IF(Bezug!$G$2=1,Planungsrichtwerte_Übersicht!$C$7,IF(Bezug!$G$2=2,Planungsrichtwerte_Übersicht!$C$13,Planungsrichtwerte_Übersicht!$C$19))</f>
        <v>35</v>
      </c>
      <c r="G109" s="17"/>
      <c r="H109" s="17"/>
    </row>
    <row r="110" spans="2:8" x14ac:dyDescent="0.2">
      <c r="B110" s="4">
        <v>10.199999999999999</v>
      </c>
      <c r="C110" s="16">
        <f ca="1">IF(Daten_WP!$B$8="Herz",$C$3+10*LOG($C$2/(4*PI()*B110^2))+$C$4+$C$5,IF(Daten_WP!$B$8="Samsung",$C$3+10*LOG($C$2/(4*PI()*B110^2))+$C$4+$C$6))</f>
        <v>40.856497837820307</v>
      </c>
      <c r="D110" s="4">
        <f ca="1">IF(Bezug!$G$2=1,Planungsrichtwerte_Übersicht!$C$5,IF(Bezug!$G$2=2,Planungsrichtwerte_Übersicht!$C$11,Planungsrichtwerte_Übersicht!$C$17))</f>
        <v>45</v>
      </c>
      <c r="E110" s="4">
        <f ca="1">IF(Bezug!$G$2=1,Planungsrichtwerte_Übersicht!$C$6,IF(Bezug!$G$2=2,"-",Planungsrichtwerte_Übersicht!$C$18))</f>
        <v>40</v>
      </c>
      <c r="F110" s="4">
        <f ca="1">IF(Bezug!$G$2=1,Planungsrichtwerte_Übersicht!$C$7,IF(Bezug!$G$2=2,Planungsrichtwerte_Übersicht!$C$13,Planungsrichtwerte_Übersicht!$C$19))</f>
        <v>35</v>
      </c>
      <c r="G110" s="17"/>
      <c r="H110" s="17"/>
    </row>
    <row r="111" spans="2:8" x14ac:dyDescent="0.2">
      <c r="B111" s="4">
        <v>10.3</v>
      </c>
      <c r="C111" s="16">
        <f ca="1">IF(Daten_WP!$B$8="Herz",$C$3+10*LOG($C$2/(4*PI()*B111^2))+$C$4+$C$5,IF(Daten_WP!$B$8="Samsung",$C$3+10*LOG($C$2/(4*PI()*B111^2))+$C$4+$C$6))</f>
        <v>40.771756778955222</v>
      </c>
      <c r="D111" s="4">
        <f ca="1">IF(Bezug!$G$2=1,Planungsrichtwerte_Übersicht!$C$5,IF(Bezug!$G$2=2,Planungsrichtwerte_Übersicht!$C$11,Planungsrichtwerte_Übersicht!$C$17))</f>
        <v>45</v>
      </c>
      <c r="E111" s="4">
        <f ca="1">IF(Bezug!$G$2=1,Planungsrichtwerte_Übersicht!$C$6,IF(Bezug!$G$2=2,"-",Planungsrichtwerte_Übersicht!$C$18))</f>
        <v>40</v>
      </c>
      <c r="F111" s="4">
        <f ca="1">IF(Bezug!$G$2=1,Planungsrichtwerte_Übersicht!$C$7,IF(Bezug!$G$2=2,Planungsrichtwerte_Übersicht!$C$13,Planungsrichtwerte_Übersicht!$C$19))</f>
        <v>35</v>
      </c>
      <c r="G111" s="17"/>
      <c r="H111" s="17"/>
    </row>
    <row r="112" spans="2:8" x14ac:dyDescent="0.2">
      <c r="B112" s="4">
        <v>10.4</v>
      </c>
      <c r="C112" s="16">
        <f ca="1">IF(Daten_WP!$B$8="Herz",$C$3+10*LOG($C$2/(4*PI()*B112^2))+$C$4+$C$5,IF(Daten_WP!$B$8="Samsung",$C$3+10*LOG($C$2/(4*PI()*B112^2))+$C$4+$C$6))</f>
        <v>40.687834487083052</v>
      </c>
      <c r="D112" s="4">
        <f ca="1">IF(Bezug!$G$2=1,Planungsrichtwerte_Übersicht!$C$5,IF(Bezug!$G$2=2,Planungsrichtwerte_Übersicht!$C$11,Planungsrichtwerte_Übersicht!$C$17))</f>
        <v>45</v>
      </c>
      <c r="E112" s="4">
        <f ca="1">IF(Bezug!$G$2=1,Planungsrichtwerte_Übersicht!$C$6,IF(Bezug!$G$2=2,"-",Planungsrichtwerte_Übersicht!$C$18))</f>
        <v>40</v>
      </c>
      <c r="F112" s="4">
        <f ca="1">IF(Bezug!$G$2=1,Planungsrichtwerte_Übersicht!$C$7,IF(Bezug!$G$2=2,Planungsrichtwerte_Übersicht!$C$13,Planungsrichtwerte_Übersicht!$C$19))</f>
        <v>35</v>
      </c>
      <c r="G112" s="17"/>
      <c r="H112" s="17"/>
    </row>
    <row r="113" spans="2:8" x14ac:dyDescent="0.2">
      <c r="B113" s="4">
        <v>10.5</v>
      </c>
      <c r="C113" s="16">
        <f ca="1">IF(Daten_WP!$B$8="Herz",$C$3+10*LOG($C$2/(4*PI()*B113^2))+$C$4+$C$5,IF(Daten_WP!$B$8="Samsung",$C$3+10*LOG($C$2/(4*PI()*B113^2))+$C$4+$C$6))</f>
        <v>40.6047152916599</v>
      </c>
      <c r="D113" s="4">
        <f ca="1">IF(Bezug!$G$2=1,Planungsrichtwerte_Übersicht!$C$5,IF(Bezug!$G$2=2,Planungsrichtwerte_Übersicht!$C$11,Planungsrichtwerte_Übersicht!$C$17))</f>
        <v>45</v>
      </c>
      <c r="E113" s="4">
        <f ca="1">IF(Bezug!$G$2=1,Planungsrichtwerte_Übersicht!$C$6,IF(Bezug!$G$2=2,"-",Planungsrichtwerte_Übersicht!$C$18))</f>
        <v>40</v>
      </c>
      <c r="F113" s="4">
        <f ca="1">IF(Bezug!$G$2=1,Planungsrichtwerte_Übersicht!$C$7,IF(Bezug!$G$2=2,Planungsrichtwerte_Übersicht!$C$13,Planungsrichtwerte_Übersicht!$C$19))</f>
        <v>35</v>
      </c>
      <c r="G113" s="17"/>
      <c r="H113" s="17"/>
    </row>
    <row r="114" spans="2:8" x14ac:dyDescent="0.2">
      <c r="B114" s="4">
        <v>10.6</v>
      </c>
      <c r="C114" s="16">
        <f ca="1">IF(Daten_WP!$B$8="Herz",$C$3+10*LOG($C$2/(4*PI()*B114^2))+$C$4+$C$5,IF(Daten_WP!$B$8="Samsung",$C$3+10*LOG($C$2/(4*PI()*B114^2))+$C$4+$C$6))</f>
        <v>40.522383967763254</v>
      </c>
      <c r="D114" s="4">
        <f ca="1">IF(Bezug!$G$2=1,Planungsrichtwerte_Übersicht!$C$5,IF(Bezug!$G$2=2,Planungsrichtwerte_Übersicht!$C$11,Planungsrichtwerte_Übersicht!$C$17))</f>
        <v>45</v>
      </c>
      <c r="E114" s="4">
        <f ca="1">IF(Bezug!$G$2=1,Planungsrichtwerte_Übersicht!$C$6,IF(Bezug!$G$2=2,"-",Planungsrichtwerte_Übersicht!$C$18))</f>
        <v>40</v>
      </c>
      <c r="F114" s="4">
        <f ca="1">IF(Bezug!$G$2=1,Planungsrichtwerte_Übersicht!$C$7,IF(Bezug!$G$2=2,Planungsrichtwerte_Übersicht!$C$13,Planungsrichtwerte_Übersicht!$C$19))</f>
        <v>35</v>
      </c>
      <c r="G114" s="17"/>
      <c r="H114" s="17"/>
    </row>
    <row r="115" spans="2:8" x14ac:dyDescent="0.2">
      <c r="B115" s="4">
        <v>10.7</v>
      </c>
      <c r="C115" s="16">
        <f ca="1">IF(Daten_WP!$B$8="Herz",$C$3+10*LOG($C$2/(4*PI()*B115^2))+$C$4+$C$5,IF(Daten_WP!$B$8="Samsung",$C$3+10*LOG($C$2/(4*PI()*B115^2))+$C$4+$C$6))</f>
        <v>40.440825719354464</v>
      </c>
      <c r="D115" s="4">
        <f ca="1">IF(Bezug!$G$2=1,Planungsrichtwerte_Übersicht!$C$5,IF(Bezug!$G$2=2,Planungsrichtwerte_Übersicht!$C$11,Planungsrichtwerte_Übersicht!$C$17))</f>
        <v>45</v>
      </c>
      <c r="E115" s="4">
        <f ca="1">IF(Bezug!$G$2=1,Planungsrichtwerte_Übersicht!$C$6,IF(Bezug!$G$2=2,"-",Planungsrichtwerte_Übersicht!$C$18))</f>
        <v>40</v>
      </c>
      <c r="F115" s="4">
        <f ca="1">IF(Bezug!$G$2=1,Planungsrichtwerte_Übersicht!$C$7,IF(Bezug!$G$2=2,Planungsrichtwerte_Übersicht!$C$13,Planungsrichtwerte_Übersicht!$C$19))</f>
        <v>35</v>
      </c>
      <c r="G115" s="17"/>
      <c r="H115" s="17"/>
    </row>
    <row r="116" spans="2:8" x14ac:dyDescent="0.2">
      <c r="B116" s="4">
        <v>10.8</v>
      </c>
      <c r="C116" s="16">
        <f ca="1">IF(Daten_WP!$B$8="Herz",$C$3+10*LOG($C$2/(4*PI()*B116^2))+$C$4+$C$5,IF(Daten_WP!$B$8="Samsung",$C$3+10*LOG($C$2/(4*PI()*B116^2))+$C$4+$C$6))</f>
        <v>40.360026163319667</v>
      </c>
      <c r="D116" s="4">
        <f ca="1">IF(Bezug!$G$2=1,Planungsrichtwerte_Übersicht!$C$5,IF(Bezug!$G$2=2,Planungsrichtwerte_Übersicht!$C$11,Planungsrichtwerte_Übersicht!$C$17))</f>
        <v>45</v>
      </c>
      <c r="E116" s="4">
        <f ca="1">IF(Bezug!$G$2=1,Planungsrichtwerte_Übersicht!$C$6,IF(Bezug!$G$2=2,"-",Planungsrichtwerte_Übersicht!$C$18))</f>
        <v>40</v>
      </c>
      <c r="F116" s="4">
        <f ca="1">IF(Bezug!$G$2=1,Planungsrichtwerte_Übersicht!$C$7,IF(Bezug!$G$2=2,Planungsrichtwerte_Übersicht!$C$13,Planungsrichtwerte_Übersicht!$C$19))</f>
        <v>35</v>
      </c>
      <c r="G116" s="17"/>
      <c r="H116" s="17"/>
    </row>
    <row r="117" spans="2:8" x14ac:dyDescent="0.2">
      <c r="B117" s="4">
        <v>10.9</v>
      </c>
      <c r="C117" s="16">
        <f ca="1">IF(Daten_WP!$B$8="Herz",$C$3+10*LOG($C$2/(4*PI()*B117^2))+$C$4+$C$5,IF(Daten_WP!$B$8="Samsung",$C$3+10*LOG($C$2/(4*PI()*B117^2))+$C$4+$C$6))</f>
        <v>40.279971314246183</v>
      </c>
      <c r="D117" s="4">
        <f ca="1">IF(Bezug!$G$2=1,Planungsrichtwerte_Übersicht!$C$5,IF(Bezug!$G$2=2,Planungsrichtwerte_Übersicht!$C$11,Planungsrichtwerte_Übersicht!$C$17))</f>
        <v>45</v>
      </c>
      <c r="E117" s="4">
        <f ca="1">IF(Bezug!$G$2=1,Planungsrichtwerte_Übersicht!$C$6,IF(Bezug!$G$2=2,"-",Planungsrichtwerte_Übersicht!$C$18))</f>
        <v>40</v>
      </c>
      <c r="F117" s="4">
        <f ca="1">IF(Bezug!$G$2=1,Planungsrichtwerte_Übersicht!$C$7,IF(Bezug!$G$2=2,Planungsrichtwerte_Übersicht!$C$13,Planungsrichtwerte_Übersicht!$C$19))</f>
        <v>35</v>
      </c>
      <c r="G117" s="17"/>
      <c r="H117" s="17"/>
    </row>
    <row r="118" spans="2:8" x14ac:dyDescent="0.2">
      <c r="B118" s="4">
        <v>11</v>
      </c>
      <c r="C118" s="16">
        <f ca="1">IF(Daten_WP!$B$8="Herz",$C$3+10*LOG($C$2/(4*PI()*B118^2))+$C$4+$C$5,IF(Daten_WP!$B$8="Samsung",$C$3+10*LOG($C$2/(4*PI()*B118^2))+$C$4+$C$6))</f>
        <v>40.200647569894159</v>
      </c>
      <c r="D118" s="4">
        <f ca="1">IF(Bezug!$G$2=1,Planungsrichtwerte_Übersicht!$C$5,IF(Bezug!$G$2=2,Planungsrichtwerte_Übersicht!$C$11,Planungsrichtwerte_Übersicht!$C$17))</f>
        <v>45</v>
      </c>
      <c r="E118" s="4">
        <f ca="1">IF(Bezug!$G$2=1,Planungsrichtwerte_Übersicht!$C$6,IF(Bezug!$G$2=2,"-",Planungsrichtwerte_Übersicht!$C$18))</f>
        <v>40</v>
      </c>
      <c r="F118" s="4">
        <f ca="1">IF(Bezug!$G$2=1,Planungsrichtwerte_Übersicht!$C$7,IF(Bezug!$G$2=2,Planungsrichtwerte_Übersicht!$C$13,Planungsrichtwerte_Übersicht!$C$19))</f>
        <v>35</v>
      </c>
      <c r="G118" s="17"/>
      <c r="H118" s="17"/>
    </row>
    <row r="119" spans="2:8" x14ac:dyDescent="0.2">
      <c r="B119" s="4">
        <v>11.1</v>
      </c>
      <c r="C119" s="16">
        <f ca="1">IF(Daten_WP!$B$8="Herz",$C$3+10*LOG($C$2/(4*PI()*B119^2))+$C$4+$C$5,IF(Daten_WP!$B$8="Samsung",$C$3+10*LOG($C$2/(4*PI()*B119^2))+$C$4+$C$6))</f>
        <v>40.122041697325514</v>
      </c>
      <c r="D119" s="4">
        <f ca="1">IF(Bezug!$G$2=1,Planungsrichtwerte_Übersicht!$C$5,IF(Bezug!$G$2=2,Planungsrichtwerte_Übersicht!$C$11,Planungsrichtwerte_Übersicht!$C$17))</f>
        <v>45</v>
      </c>
      <c r="E119" s="4">
        <f ca="1">IF(Bezug!$G$2=1,Planungsrichtwerte_Übersicht!$C$6,IF(Bezug!$G$2=2,"-",Planungsrichtwerte_Übersicht!$C$18))</f>
        <v>40</v>
      </c>
      <c r="F119" s="4">
        <f ca="1">IF(Bezug!$G$2=1,Planungsrichtwerte_Übersicht!$C$7,IF(Bezug!$G$2=2,Planungsrichtwerte_Übersicht!$C$13,Planungsrichtwerte_Übersicht!$C$19))</f>
        <v>35</v>
      </c>
      <c r="G119" s="17"/>
      <c r="H119" s="17"/>
    </row>
    <row r="120" spans="2:8" x14ac:dyDescent="0.2">
      <c r="B120" s="4">
        <v>11.2</v>
      </c>
      <c r="C120" s="16">
        <f ca="1">IF(Daten_WP!$B$8="Herz",$C$3+10*LOG($C$2/(4*PI()*B120^2))+$C$4+$C$5,IF(Daten_WP!$B$8="Samsung",$C$3+10*LOG($C$2/(4*PI()*B120^2))+$C$4+$C$6))</f>
        <v>40.044140819655027</v>
      </c>
      <c r="D120" s="4">
        <f ca="1">IF(Bezug!$G$2=1,Planungsrichtwerte_Übersicht!$C$5,IF(Bezug!$G$2=2,Planungsrichtwerte_Übersicht!$C$11,Planungsrichtwerte_Übersicht!$C$17))</f>
        <v>45</v>
      </c>
      <c r="E120" s="4">
        <f ca="1">IF(Bezug!$G$2=1,Planungsrichtwerte_Übersicht!$C$6,IF(Bezug!$G$2=2,"-",Planungsrichtwerte_Übersicht!$C$18))</f>
        <v>40</v>
      </c>
      <c r="F120" s="4">
        <f ca="1">IF(Bezug!$G$2=1,Planungsrichtwerte_Übersicht!$C$7,IF(Bezug!$G$2=2,Planungsrichtwerte_Übersicht!$C$13,Planungsrichtwerte_Übersicht!$C$19))</f>
        <v>35</v>
      </c>
      <c r="G120" s="17"/>
      <c r="H120" s="17"/>
    </row>
    <row r="121" spans="2:8" x14ac:dyDescent="0.2">
      <c r="B121" s="4">
        <v>11.3</v>
      </c>
      <c r="C121" s="16">
        <f ca="1">IF(Daten_WP!$B$8="Herz",$C$3+10*LOG($C$2/(4*PI()*B121^2))+$C$4+$C$5,IF(Daten_WP!$B$8="Samsung",$C$3+10*LOG($C$2/(4*PI()*B121^2))+$C$4+$C$6))</f>
        <v>39.966932403390267</v>
      </c>
      <c r="D121" s="4">
        <f ca="1">IF(Bezug!$G$2=1,Planungsrichtwerte_Übersicht!$C$5,IF(Bezug!$G$2=2,Planungsrichtwerte_Übersicht!$C$11,Planungsrichtwerte_Übersicht!$C$17))</f>
        <v>45</v>
      </c>
      <c r="E121" s="4">
        <f ca="1">IF(Bezug!$G$2=1,Planungsrichtwerte_Übersicht!$C$6,IF(Bezug!$G$2=2,"-",Planungsrichtwerte_Übersicht!$C$18))</f>
        <v>40</v>
      </c>
      <c r="F121" s="4">
        <f ca="1">IF(Bezug!$G$2=1,Planungsrichtwerte_Übersicht!$C$7,IF(Bezug!$G$2=2,Planungsrichtwerte_Übersicht!$C$13,Planungsrichtwerte_Übersicht!$C$19))</f>
        <v>35</v>
      </c>
      <c r="G121" s="17"/>
      <c r="H121" s="17"/>
    </row>
    <row r="122" spans="2:8" x14ac:dyDescent="0.2">
      <c r="B122" s="4">
        <v>11.4</v>
      </c>
      <c r="C122" s="16">
        <f ca="1">IF(Daten_WP!$B$8="Herz",$C$3+10*LOG($C$2/(4*PI()*B122^2))+$C$4+$C$5,IF(Daten_WP!$B$8="Samsung",$C$3+10*LOG($C$2/(4*PI()*B122^2))+$C$4+$C$6))</f>
        <v>39.890404246329211</v>
      </c>
      <c r="D122" s="4">
        <f ca="1">IF(Bezug!$G$2=1,Planungsrichtwerte_Übersicht!$C$5,IF(Bezug!$G$2=2,Planungsrichtwerte_Übersicht!$C$11,Planungsrichtwerte_Übersicht!$C$17))</f>
        <v>45</v>
      </c>
      <c r="E122" s="4">
        <f ca="1">IF(Bezug!$G$2=1,Planungsrichtwerte_Übersicht!$C$6,IF(Bezug!$G$2=2,"-",Planungsrichtwerte_Übersicht!$C$18))</f>
        <v>40</v>
      </c>
      <c r="F122" s="4">
        <f ca="1">IF(Bezug!$G$2=1,Planungsrichtwerte_Übersicht!$C$7,IF(Bezug!$G$2=2,Planungsrichtwerte_Übersicht!$C$13,Planungsrichtwerte_Übersicht!$C$19))</f>
        <v>35</v>
      </c>
      <c r="G122" s="17"/>
      <c r="H122" s="17"/>
    </row>
    <row r="123" spans="2:8" x14ac:dyDescent="0.2">
      <c r="B123" s="4">
        <v>11.5</v>
      </c>
      <c r="C123" s="16">
        <f ca="1">IF(Daten_WP!$B$8="Herz",$C$3+10*LOG($C$2/(4*PI()*B123^2))+$C$4+$C$5,IF(Daten_WP!$B$8="Samsung",$C$3+10*LOG($C$2/(4*PI()*B123^2))+$C$4+$C$6))</f>
        <v>39.81454446598643</v>
      </c>
      <c r="D123" s="4">
        <f ca="1">IF(Bezug!$G$2=1,Planungsrichtwerte_Übersicht!$C$5,IF(Bezug!$G$2=2,Planungsrichtwerte_Übersicht!$C$11,Planungsrichtwerte_Übersicht!$C$17))</f>
        <v>45</v>
      </c>
      <c r="E123" s="4">
        <f ca="1">IF(Bezug!$G$2=1,Planungsrichtwerte_Übersicht!$C$6,IF(Bezug!$G$2=2,"-",Planungsrichtwerte_Übersicht!$C$18))</f>
        <v>40</v>
      </c>
      <c r="F123" s="4">
        <f ca="1">IF(Bezug!$G$2=1,Planungsrichtwerte_Übersicht!$C$7,IF(Bezug!$G$2=2,Planungsrichtwerte_Übersicht!$C$13,Planungsrichtwerte_Übersicht!$C$19))</f>
        <v>35</v>
      </c>
      <c r="G123" s="17"/>
      <c r="H123" s="17"/>
    </row>
    <row r="124" spans="2:8" x14ac:dyDescent="0.2">
      <c r="B124" s="4">
        <v>11.6</v>
      </c>
      <c r="C124" s="16">
        <f ca="1">IF(Daten_WP!$B$8="Herz",$C$3+10*LOG($C$2/(4*PI()*B124^2))+$C$4+$C$5,IF(Daten_WP!$B$8="Samsung",$C$3+10*LOG($C$2/(4*PI()*B124^2))+$C$4+$C$6))</f>
        <v>39.739341488520296</v>
      </c>
      <c r="D124" s="4">
        <f ca="1">IF(Bezug!$G$2=1,Planungsrichtwerte_Übersicht!$C$5,IF(Bezug!$G$2=2,Planungsrichtwerte_Übersicht!$C$11,Planungsrichtwerte_Übersicht!$C$17))</f>
        <v>45</v>
      </c>
      <c r="E124" s="4">
        <f ca="1">IF(Bezug!$G$2=1,Planungsrichtwerte_Übersicht!$C$6,IF(Bezug!$G$2=2,"-",Planungsrichtwerte_Übersicht!$C$18))</f>
        <v>40</v>
      </c>
      <c r="F124" s="4">
        <f ca="1">IF(Bezug!$G$2=1,Planungsrichtwerte_Übersicht!$C$7,IF(Bezug!$G$2=2,Planungsrichtwerte_Übersicht!$C$13,Planungsrichtwerte_Übersicht!$C$19))</f>
        <v>35</v>
      </c>
      <c r="G124" s="17"/>
      <c r="H124" s="17"/>
    </row>
    <row r="125" spans="2:8" x14ac:dyDescent="0.2">
      <c r="B125" s="4">
        <v>11.7</v>
      </c>
      <c r="C125" s="16">
        <f ca="1">IF(Daten_WP!$B$8="Herz",$C$3+10*LOG($C$2/(4*PI()*B125^2))+$C$4+$C$5,IF(Daten_WP!$B$8="Samsung",$C$3+10*LOG($C$2/(4*PI()*B125^2))+$C$4+$C$6))</f>
        <v>39.66478403813543</v>
      </c>
      <c r="D125" s="4">
        <f ca="1">IF(Bezug!$G$2=1,Planungsrichtwerte_Übersicht!$C$5,IF(Bezug!$G$2=2,Planungsrichtwerte_Übersicht!$C$11,Planungsrichtwerte_Übersicht!$C$17))</f>
        <v>45</v>
      </c>
      <c r="E125" s="4">
        <f ca="1">IF(Bezug!$G$2=1,Planungsrichtwerte_Übersicht!$C$6,IF(Bezug!$G$2=2,"-",Planungsrichtwerte_Übersicht!$C$18))</f>
        <v>40</v>
      </c>
      <c r="F125" s="4">
        <f ca="1">IF(Bezug!$G$2=1,Planungsrichtwerte_Übersicht!$C$7,IF(Bezug!$G$2=2,Planungsrichtwerte_Übersicht!$C$13,Planungsrichtwerte_Übersicht!$C$19))</f>
        <v>35</v>
      </c>
      <c r="G125" s="17"/>
      <c r="H125" s="17"/>
    </row>
    <row r="126" spans="2:8" x14ac:dyDescent="0.2">
      <c r="B126" s="4">
        <v>11.8</v>
      </c>
      <c r="C126" s="16">
        <f ca="1">IF(Daten_WP!$B$8="Herz",$C$3+10*LOG($C$2/(4*PI()*B126^2))+$C$4+$C$5,IF(Daten_WP!$B$8="Samsung",$C$3+10*LOG($C$2/(4*PI()*B126^2))+$C$4+$C$6))</f>
        <v>39.590861126936154</v>
      </c>
      <c r="D126" s="4">
        <f ca="1">IF(Bezug!$G$2=1,Planungsrichtwerte_Übersicht!$C$5,IF(Bezug!$G$2=2,Planungsrichtwerte_Übersicht!$C$11,Planungsrichtwerte_Übersicht!$C$17))</f>
        <v>45</v>
      </c>
      <c r="E126" s="4">
        <f ca="1">IF(Bezug!$G$2=1,Planungsrichtwerte_Übersicht!$C$6,IF(Bezug!$G$2=2,"-",Planungsrichtwerte_Übersicht!$C$18))</f>
        <v>40</v>
      </c>
      <c r="F126" s="4">
        <f ca="1">IF(Bezug!$G$2=1,Planungsrichtwerte_Übersicht!$C$7,IF(Bezug!$G$2=2,Planungsrichtwerte_Übersicht!$C$13,Planungsrichtwerte_Übersicht!$C$19))</f>
        <v>35</v>
      </c>
      <c r="G126" s="17"/>
      <c r="H126" s="17"/>
    </row>
    <row r="127" spans="2:8" x14ac:dyDescent="0.2">
      <c r="B127" s="4">
        <v>11.9</v>
      </c>
      <c r="C127" s="16">
        <f ca="1">IF(Daten_WP!$B$8="Herz",$C$3+10*LOG($C$2/(4*PI()*B127^2))+$C$4+$C$5,IF(Daten_WP!$B$8="Samsung",$C$3+10*LOG($C$2/(4*PI()*B127^2))+$C$4+$C$6))</f>
        <v>39.517562045208045</v>
      </c>
      <c r="D127" s="4">
        <f ca="1">IF(Bezug!$G$2=1,Planungsrichtwerte_Übersicht!$C$5,IF(Bezug!$G$2=2,Planungsrichtwerte_Übersicht!$C$11,Planungsrichtwerte_Übersicht!$C$17))</f>
        <v>45</v>
      </c>
      <c r="E127" s="4">
        <f ca="1">IF(Bezug!$G$2=1,Planungsrichtwerte_Übersicht!$C$6,IF(Bezug!$G$2=2,"-",Planungsrichtwerte_Übersicht!$C$18))</f>
        <v>40</v>
      </c>
      <c r="F127" s="4">
        <f ca="1">IF(Bezug!$G$2=1,Planungsrichtwerte_Übersicht!$C$7,IF(Bezug!$G$2=2,Planungsrichtwerte_Übersicht!$C$13,Planungsrichtwerte_Übersicht!$C$19))</f>
        <v>35</v>
      </c>
      <c r="G127" s="17"/>
      <c r="H127" s="17"/>
    </row>
    <row r="128" spans="2:8" x14ac:dyDescent="0.2">
      <c r="B128" s="4">
        <v>12</v>
      </c>
      <c r="C128" s="16">
        <f ca="1">IF(Daten_WP!$B$8="Herz",$C$3+10*LOG($C$2/(4*PI()*B128^2))+$C$4+$C$5,IF(Daten_WP!$B$8="Samsung",$C$3+10*LOG($C$2/(4*PI()*B128^2))+$C$4+$C$6))</f>
        <v>39.444876352106164</v>
      </c>
      <c r="D128" s="4">
        <f ca="1">IF(Bezug!$G$2=1,Planungsrichtwerte_Übersicht!$C$5,IF(Bezug!$G$2=2,Planungsrichtwerte_Übersicht!$C$11,Planungsrichtwerte_Übersicht!$C$17))</f>
        <v>45</v>
      </c>
      <c r="E128" s="4">
        <f ca="1">IF(Bezug!$G$2=1,Planungsrichtwerte_Übersicht!$C$6,IF(Bezug!$G$2=2,"-",Planungsrichtwerte_Übersicht!$C$18))</f>
        <v>40</v>
      </c>
      <c r="F128" s="4">
        <f ca="1">IF(Bezug!$G$2=1,Planungsrichtwerte_Übersicht!$C$7,IF(Bezug!$G$2=2,Planungsrichtwerte_Übersicht!$C$13,Planungsrichtwerte_Übersicht!$C$19))</f>
        <v>35</v>
      </c>
      <c r="G128" s="17"/>
      <c r="H128" s="17"/>
    </row>
    <row r="129" spans="2:8" x14ac:dyDescent="0.2">
      <c r="B129" s="4">
        <v>12.1</v>
      </c>
      <c r="C129" s="16">
        <f ca="1">IF(Daten_WP!$B$8="Herz",$C$3+10*LOG($C$2/(4*PI()*B129^2))+$C$4+$C$5,IF(Daten_WP!$B$8="Samsung",$C$3+10*LOG($C$2/(4*PI()*B129^2))+$C$4+$C$6))</f>
        <v>39.372793866729666</v>
      </c>
      <c r="D129" s="4">
        <f ca="1">IF(Bezug!$G$2=1,Planungsrichtwerte_Übersicht!$C$5,IF(Bezug!$G$2=2,Planungsrichtwerte_Übersicht!$C$11,Planungsrichtwerte_Übersicht!$C$17))</f>
        <v>45</v>
      </c>
      <c r="E129" s="4">
        <f ca="1">IF(Bezug!$G$2=1,Planungsrichtwerte_Übersicht!$C$6,IF(Bezug!$G$2=2,"-",Planungsrichtwerte_Übersicht!$C$18))</f>
        <v>40</v>
      </c>
      <c r="F129" s="4">
        <f ca="1">IF(Bezug!$G$2=1,Planungsrichtwerte_Übersicht!$C$7,IF(Bezug!$G$2=2,Planungsrichtwerte_Übersicht!$C$13,Planungsrichtwerte_Übersicht!$C$19))</f>
        <v>35</v>
      </c>
      <c r="G129" s="17"/>
      <c r="H129" s="17"/>
    </row>
    <row r="130" spans="2:8" x14ac:dyDescent="0.2">
      <c r="B130" s="4">
        <v>12.2</v>
      </c>
      <c r="C130" s="16">
        <f ca="1">IF(Daten_WP!$B$8="Herz",$C$3+10*LOG($C$2/(4*PI()*B130^2))+$C$4+$C$5,IF(Daten_WP!$B$8="Samsung",$C$3+10*LOG($C$2/(4*PI()*B130^2))+$C$4+$C$6))</f>
        <v>39.301304659563698</v>
      </c>
      <c r="D130" s="4">
        <f ca="1">IF(Bezug!$G$2=1,Planungsrichtwerte_Übersicht!$C$5,IF(Bezug!$G$2=2,Planungsrichtwerte_Übersicht!$C$11,Planungsrichtwerte_Übersicht!$C$17))</f>
        <v>45</v>
      </c>
      <c r="E130" s="4">
        <f ca="1">IF(Bezug!$G$2=1,Planungsrichtwerte_Übersicht!$C$6,IF(Bezug!$G$2=2,"-",Planungsrichtwerte_Übersicht!$C$18))</f>
        <v>40</v>
      </c>
      <c r="F130" s="4">
        <f ca="1">IF(Bezug!$G$2=1,Planungsrichtwerte_Übersicht!$C$7,IF(Bezug!$G$2=2,Planungsrichtwerte_Übersicht!$C$13,Planungsrichtwerte_Übersicht!$C$19))</f>
        <v>35</v>
      </c>
      <c r="G130" s="17"/>
      <c r="H130" s="17"/>
    </row>
    <row r="131" spans="2:8" x14ac:dyDescent="0.2">
      <c r="B131" s="4">
        <v>12.3</v>
      </c>
      <c r="C131" s="16">
        <f ca="1">IF(Daten_WP!$B$8="Herz",$C$3+10*LOG($C$2/(4*PI()*B131^2))+$C$4+$C$5,IF(Daten_WP!$B$8="Samsung",$C$3+10*LOG($C$2/(4*PI()*B131^2))+$C$4+$C$6))</f>
        <v>39.230399044270698</v>
      </c>
      <c r="D131" s="4">
        <f ca="1">IF(Bezug!$G$2=1,Planungsrichtwerte_Übersicht!$C$5,IF(Bezug!$G$2=2,Planungsrichtwerte_Übersicht!$C$11,Planungsrichtwerte_Übersicht!$C$17))</f>
        <v>45</v>
      </c>
      <c r="E131" s="4">
        <f ca="1">IF(Bezug!$G$2=1,Planungsrichtwerte_Übersicht!$C$6,IF(Bezug!$G$2=2,"-",Planungsrichtwerte_Übersicht!$C$18))</f>
        <v>40</v>
      </c>
      <c r="F131" s="4">
        <f ca="1">IF(Bezug!$G$2=1,Planungsrichtwerte_Übersicht!$C$7,IF(Bezug!$G$2=2,Planungsrichtwerte_Übersicht!$C$13,Planungsrichtwerte_Übersicht!$C$19))</f>
        <v>35</v>
      </c>
      <c r="G131" s="17"/>
      <c r="H131" s="17"/>
    </row>
    <row r="132" spans="2:8" x14ac:dyDescent="0.2">
      <c r="B132" s="4">
        <v>12.4</v>
      </c>
      <c r="C132" s="16">
        <f ca="1">IF(Daten_WP!$B$8="Herz",$C$3+10*LOG($C$2/(4*PI()*B132^2))+$C$4+$C$5,IF(Daten_WP!$B$8="Samsung",$C$3+10*LOG($C$2/(4*PI()*B132^2))+$C$4+$C$6))</f>
        <v>39.160067569813961</v>
      </c>
      <c r="D132" s="4">
        <f ca="1">IF(Bezug!$G$2=1,Planungsrichtwerte_Übersicht!$C$5,IF(Bezug!$G$2=2,Planungsrichtwerte_Übersicht!$C$11,Planungsrichtwerte_Übersicht!$C$17))</f>
        <v>45</v>
      </c>
      <c r="E132" s="4">
        <f ca="1">IF(Bezug!$G$2=1,Planungsrichtwerte_Übersicht!$C$6,IF(Bezug!$G$2=2,"-",Planungsrichtwerte_Übersicht!$C$18))</f>
        <v>40</v>
      </c>
      <c r="F132" s="4">
        <f ca="1">IF(Bezug!$G$2=1,Planungsrichtwerte_Übersicht!$C$7,IF(Bezug!$G$2=2,Planungsrichtwerte_Übersicht!$C$13,Planungsrichtwerte_Übersicht!$C$19))</f>
        <v>35</v>
      </c>
      <c r="G132" s="17"/>
      <c r="H132" s="17"/>
    </row>
    <row r="133" spans="2:8" x14ac:dyDescent="0.2">
      <c r="B133" s="4">
        <v>12.5</v>
      </c>
      <c r="C133" s="16">
        <f ca="1">IF(Daten_WP!$B$8="Herz",$C$3+10*LOG($C$2/(4*PI()*B133^2))+$C$4+$C$5,IF(Daten_WP!$B$8="Samsung",$C$3+10*LOG($C$2/(4*PI()*B133^2))+$C$4+$C$6))</f>
        <v>39.090301012897534</v>
      </c>
      <c r="D133" s="4">
        <f ca="1">IF(Bezug!$G$2=1,Planungsrichtwerte_Übersicht!$C$5,IF(Bezug!$G$2=2,Planungsrichtwerte_Übersicht!$C$11,Planungsrichtwerte_Übersicht!$C$17))</f>
        <v>45</v>
      </c>
      <c r="E133" s="4">
        <f ca="1">IF(Bezug!$G$2=1,Planungsrichtwerte_Übersicht!$C$6,IF(Bezug!$G$2=2,"-",Planungsrichtwerte_Übersicht!$C$18))</f>
        <v>40</v>
      </c>
      <c r="F133" s="4">
        <f ca="1">IF(Bezug!$G$2=1,Planungsrichtwerte_Übersicht!$C$7,IF(Bezug!$G$2=2,Planungsrichtwerte_Übersicht!$C$13,Planungsrichtwerte_Übersicht!$C$19))</f>
        <v>35</v>
      </c>
      <c r="G133" s="17"/>
      <c r="H133" s="17"/>
    </row>
    <row r="134" spans="2:8" x14ac:dyDescent="0.2">
      <c r="B134" s="4">
        <v>12.6</v>
      </c>
      <c r="C134" s="16">
        <f ca="1">IF(Daten_WP!$B$8="Herz",$C$3+10*LOG($C$2/(4*PI()*B134^2))+$C$4+$C$5,IF(Daten_WP!$B$8="Samsung",$C$3+10*LOG($C$2/(4*PI()*B134^2))+$C$4+$C$6))</f>
        <v>39.021090370707405</v>
      </c>
      <c r="D134" s="4">
        <f ca="1">IF(Bezug!$G$2=1,Planungsrichtwerte_Übersicht!$C$5,IF(Bezug!$G$2=2,Planungsrichtwerte_Übersicht!$C$11,Planungsrichtwerte_Übersicht!$C$17))</f>
        <v>45</v>
      </c>
      <c r="E134" s="4">
        <f ca="1">IF(Bezug!$G$2=1,Planungsrichtwerte_Übersicht!$C$6,IF(Bezug!$G$2=2,"-",Planungsrichtwerte_Übersicht!$C$18))</f>
        <v>40</v>
      </c>
      <c r="F134" s="4">
        <f ca="1">IF(Bezug!$G$2=1,Planungsrichtwerte_Übersicht!$C$7,IF(Bezug!$G$2=2,Planungsrichtwerte_Übersicht!$C$13,Planungsrichtwerte_Übersicht!$C$19))</f>
        <v>35</v>
      </c>
      <c r="G134" s="17"/>
      <c r="H134" s="17"/>
    </row>
    <row r="135" spans="2:8" x14ac:dyDescent="0.2">
      <c r="B135" s="4">
        <v>12.7</v>
      </c>
      <c r="C135" s="16">
        <f ca="1">IF(Daten_WP!$B$8="Herz",$C$3+10*LOG($C$2/(4*PI()*B135^2))+$C$4+$C$5,IF(Daten_WP!$B$8="Samsung",$C$3+10*LOG($C$2/(4*PI()*B135^2))+$C$4+$C$6))</f>
        <v>38.952426853939521</v>
      </c>
      <c r="D135" s="4">
        <f ca="1">IF(Bezug!$G$2=1,Planungsrichtwerte_Übersicht!$C$5,IF(Bezug!$G$2=2,Planungsrichtwerte_Übersicht!$C$11,Planungsrichtwerte_Übersicht!$C$17))</f>
        <v>45</v>
      </c>
      <c r="E135" s="4">
        <f ca="1">IF(Bezug!$G$2=1,Planungsrichtwerte_Übersicht!$C$6,IF(Bezug!$G$2=2,"-",Planungsrichtwerte_Übersicht!$C$18))</f>
        <v>40</v>
      </c>
      <c r="F135" s="4">
        <f ca="1">IF(Bezug!$G$2=1,Planungsrichtwerte_Übersicht!$C$7,IF(Bezug!$G$2=2,Planungsrichtwerte_Übersicht!$C$13,Planungsrichtwerte_Übersicht!$C$19))</f>
        <v>35</v>
      </c>
      <c r="G135" s="17"/>
      <c r="H135" s="17"/>
    </row>
    <row r="136" spans="2:8" x14ac:dyDescent="0.2">
      <c r="B136" s="4">
        <v>12.8</v>
      </c>
      <c r="C136" s="16">
        <f ca="1">IF(Daten_WP!$B$8="Herz",$C$3+10*LOG($C$2/(4*PI()*B136^2))+$C$4+$C$5,IF(Daten_WP!$B$8="Samsung",$C$3+10*LOG($C$2/(4*PI()*B136^2))+$C$4+$C$6))</f>
        <v>38.88430188010129</v>
      </c>
      <c r="D136" s="4">
        <f ca="1">IF(Bezug!$G$2=1,Planungsrichtwerte_Übersicht!$C$5,IF(Bezug!$G$2=2,Planungsrichtwerte_Übersicht!$C$11,Planungsrichtwerte_Übersicht!$C$17))</f>
        <v>45</v>
      </c>
      <c r="E136" s="4">
        <f ca="1">IF(Bezug!$G$2=1,Planungsrichtwerte_Übersicht!$C$6,IF(Bezug!$G$2=2,"-",Planungsrichtwerte_Übersicht!$C$18))</f>
        <v>40</v>
      </c>
      <c r="F136" s="4">
        <f ca="1">IF(Bezug!$G$2=1,Planungsrichtwerte_Übersicht!$C$7,IF(Bezug!$G$2=2,Planungsrichtwerte_Übersicht!$C$13,Planungsrichtwerte_Übersicht!$C$19))</f>
        <v>35</v>
      </c>
      <c r="G136" s="17"/>
      <c r="H136" s="17"/>
    </row>
    <row r="137" spans="2:8" x14ac:dyDescent="0.2">
      <c r="B137" s="4">
        <v>12.9</v>
      </c>
      <c r="C137" s="16">
        <f ca="1">IF(Daten_WP!$B$8="Herz",$C$3+10*LOG($C$2/(4*PI()*B137^2))+$C$4+$C$5,IF(Daten_WP!$B$8="Samsung",$C$3+10*LOG($C$2/(4*PI()*B137^2))+$C$4+$C$6))</f>
        <v>38.816707067073679</v>
      </c>
      <c r="D137" s="4">
        <f ca="1">IF(Bezug!$G$2=1,Planungsrichtwerte_Übersicht!$C$5,IF(Bezug!$G$2=2,Planungsrichtwerte_Übersicht!$C$11,Planungsrichtwerte_Übersicht!$C$17))</f>
        <v>45</v>
      </c>
      <c r="E137" s="4">
        <f ca="1">IF(Bezug!$G$2=1,Planungsrichtwerte_Übersicht!$C$6,IF(Bezug!$G$2=2,"-",Planungsrichtwerte_Übersicht!$C$18))</f>
        <v>40</v>
      </c>
      <c r="F137" s="4">
        <f ca="1">IF(Bezug!$G$2=1,Planungsrichtwerte_Übersicht!$C$7,IF(Bezug!$G$2=2,Planungsrichtwerte_Übersicht!$C$13,Planungsrichtwerte_Übersicht!$C$19))</f>
        <v>35</v>
      </c>
      <c r="G137" s="17"/>
      <c r="H137" s="17"/>
    </row>
    <row r="138" spans="2:8" x14ac:dyDescent="0.2">
      <c r="B138" s="4">
        <v>13</v>
      </c>
      <c r="C138" s="16">
        <f ca="1">IF(Daten_WP!$B$8="Herz",$C$3+10*LOG($C$2/(4*PI()*B138^2))+$C$4+$C$5,IF(Daten_WP!$B$8="Samsung",$C$3+10*LOG($C$2/(4*PI()*B138^2))+$C$4+$C$6))</f>
        <v>38.749634226921927</v>
      </c>
      <c r="D138" s="4">
        <f ca="1">IF(Bezug!$G$2=1,Planungsrichtwerte_Übersicht!$C$5,IF(Bezug!$G$2=2,Planungsrichtwerte_Übersicht!$C$11,Planungsrichtwerte_Übersicht!$C$17))</f>
        <v>45</v>
      </c>
      <c r="E138" s="4">
        <f ca="1">IF(Bezug!$G$2=1,Planungsrichtwerte_Übersicht!$C$6,IF(Bezug!$G$2=2,"-",Planungsrichtwerte_Übersicht!$C$18))</f>
        <v>40</v>
      </c>
      <c r="F138" s="4">
        <f ca="1">IF(Bezug!$G$2=1,Planungsrichtwerte_Übersicht!$C$7,IF(Bezug!$G$2=2,Planungsrichtwerte_Übersicht!$C$13,Planungsrichtwerte_Übersicht!$C$19))</f>
        <v>35</v>
      </c>
      <c r="G138" s="17"/>
      <c r="H138" s="17"/>
    </row>
    <row r="139" spans="2:8" x14ac:dyDescent="0.2">
      <c r="B139" s="4">
        <v>13.1</v>
      </c>
      <c r="C139" s="16">
        <f ca="1">IF(Daten_WP!$B$8="Herz",$C$3+10*LOG($C$2/(4*PI()*B139^2))+$C$4+$C$5,IF(Daten_WP!$B$8="Samsung",$C$3+10*LOG($C$2/(4*PI()*B139^2))+$C$4+$C$6))</f>
        <v>38.683075359943381</v>
      </c>
      <c r="D139" s="4">
        <f ca="1">IF(Bezug!$G$2=1,Planungsrichtwerte_Übersicht!$C$5,IF(Bezug!$G$2=2,Planungsrichtwerte_Übersicht!$C$11,Planungsrichtwerte_Übersicht!$C$17))</f>
        <v>45</v>
      </c>
      <c r="E139" s="4">
        <f ca="1">IF(Bezug!$G$2=1,Planungsrichtwerte_Übersicht!$C$6,IF(Bezug!$G$2=2,"-",Planungsrichtwerte_Übersicht!$C$18))</f>
        <v>40</v>
      </c>
      <c r="F139" s="4">
        <f ca="1">IF(Bezug!$G$2=1,Planungsrichtwerte_Übersicht!$C$7,IF(Bezug!$G$2=2,Planungsrichtwerte_Übersicht!$C$13,Planungsrichtwerte_Übersicht!$C$19))</f>
        <v>35</v>
      </c>
      <c r="G139" s="17"/>
      <c r="H139" s="17"/>
    </row>
    <row r="140" spans="2:8" x14ac:dyDescent="0.2">
      <c r="B140" s="4">
        <v>13.2</v>
      </c>
      <c r="C140" s="16">
        <f ca="1">IF(Daten_WP!$B$8="Herz",$C$3+10*LOG($C$2/(4*PI()*B140^2))+$C$4+$C$5,IF(Daten_WP!$B$8="Samsung",$C$3+10*LOG($C$2/(4*PI()*B140^2))+$C$4+$C$6))</f>
        <v>38.617022648941671</v>
      </c>
      <c r="D140" s="4">
        <f ca="1">IF(Bezug!$G$2=1,Planungsrichtwerte_Übersicht!$C$5,IF(Bezug!$G$2=2,Planungsrichtwerte_Übersicht!$C$11,Planungsrichtwerte_Übersicht!$C$17))</f>
        <v>45</v>
      </c>
      <c r="E140" s="4">
        <f ca="1">IF(Bezug!$G$2=1,Planungsrichtwerte_Übersicht!$C$6,IF(Bezug!$G$2=2,"-",Planungsrichtwerte_Übersicht!$C$18))</f>
        <v>40</v>
      </c>
      <c r="F140" s="4">
        <f ca="1">IF(Bezug!$G$2=1,Planungsrichtwerte_Übersicht!$C$7,IF(Bezug!$G$2=2,Planungsrichtwerte_Übersicht!$C$13,Planungsrichtwerte_Übersicht!$C$19))</f>
        <v>35</v>
      </c>
      <c r="G140" s="17"/>
      <c r="H140" s="17"/>
    </row>
    <row r="141" spans="2:8" x14ac:dyDescent="0.2">
      <c r="B141" s="4">
        <v>13.3</v>
      </c>
      <c r="C141" s="16">
        <f ca="1">IF(Daten_WP!$B$8="Herz",$C$3+10*LOG($C$2/(4*PI()*B141^2))+$C$4+$C$5,IF(Daten_WP!$B$8="Samsung",$C$3+10*LOG($C$2/(4*PI()*B141^2))+$C$4+$C$6))</f>
        <v>38.55146845371695</v>
      </c>
      <c r="D141" s="4">
        <f ca="1">IF(Bezug!$G$2=1,Planungsrichtwerte_Übersicht!$C$5,IF(Bezug!$G$2=2,Planungsrichtwerte_Übersicht!$C$11,Planungsrichtwerte_Übersicht!$C$17))</f>
        <v>45</v>
      </c>
      <c r="E141" s="4">
        <f ca="1">IF(Bezug!$G$2=1,Planungsrichtwerte_Übersicht!$C$6,IF(Bezug!$G$2=2,"-",Planungsrichtwerte_Übersicht!$C$18))</f>
        <v>40</v>
      </c>
      <c r="F141" s="4">
        <f ca="1">IF(Bezug!$G$2=1,Planungsrichtwerte_Übersicht!$C$7,IF(Bezug!$G$2=2,Planungsrichtwerte_Übersicht!$C$13,Planungsrichtwerte_Übersicht!$C$19))</f>
        <v>35</v>
      </c>
      <c r="G141" s="17"/>
      <c r="H141" s="17"/>
    </row>
    <row r="142" spans="2:8" x14ac:dyDescent="0.2">
      <c r="B142" s="4">
        <v>13.4</v>
      </c>
      <c r="C142" s="16">
        <f ca="1">IF(Daten_WP!$B$8="Herz",$C$3+10*LOG($C$2/(4*PI()*B142^2))+$C$4+$C$5,IF(Daten_WP!$B$8="Samsung",$C$3+10*LOG($C$2/(4*PI()*B142^2))+$C$4+$C$6))</f>
        <v>38.48640530576251</v>
      </c>
      <c r="D142" s="4">
        <f ca="1">IF(Bezug!$G$2=1,Planungsrichtwerte_Übersicht!$C$5,IF(Bezug!$G$2=2,Planungsrichtwerte_Übersicht!$C$11,Planungsrichtwerte_Übersicht!$C$17))</f>
        <v>45</v>
      </c>
      <c r="E142" s="4">
        <f ca="1">IF(Bezug!$G$2=1,Planungsrichtwerte_Übersicht!$C$6,IF(Bezug!$G$2=2,"-",Planungsrichtwerte_Übersicht!$C$18))</f>
        <v>40</v>
      </c>
      <c r="F142" s="4">
        <f ca="1">IF(Bezug!$G$2=1,Planungsrichtwerte_Übersicht!$C$7,IF(Bezug!$G$2=2,Planungsrichtwerte_Übersicht!$C$13,Planungsrichtwerte_Übersicht!$C$19))</f>
        <v>35</v>
      </c>
      <c r="G142" s="17"/>
      <c r="H142" s="17"/>
    </row>
    <row r="143" spans="2:8" x14ac:dyDescent="0.2">
      <c r="B143" s="4">
        <v>13.5</v>
      </c>
      <c r="C143" s="16">
        <f ca="1">IF(Daten_WP!$B$8="Herz",$C$3+10*LOG($C$2/(4*PI()*B143^2))+$C$4+$C$5,IF(Daten_WP!$B$8="Samsung",$C$3+10*LOG($C$2/(4*PI()*B143^2))+$C$4+$C$6))</f>
        <v>38.421825903158542</v>
      </c>
      <c r="D143" s="4">
        <f ca="1">IF(Bezug!$G$2=1,Planungsrichtwerte_Übersicht!$C$5,IF(Bezug!$G$2=2,Planungsrichtwerte_Übersicht!$C$11,Planungsrichtwerte_Übersicht!$C$17))</f>
        <v>45</v>
      </c>
      <c r="E143" s="4">
        <f ca="1">IF(Bezug!$G$2=1,Planungsrichtwerte_Übersicht!$C$6,IF(Bezug!$G$2=2,"-",Planungsrichtwerte_Übersicht!$C$18))</f>
        <v>40</v>
      </c>
      <c r="F143" s="4">
        <f ca="1">IF(Bezug!$G$2=1,Planungsrichtwerte_Übersicht!$C$7,IF(Bezug!$G$2=2,Planungsrichtwerte_Übersicht!$C$13,Planungsrichtwerte_Übersicht!$C$19))</f>
        <v>35</v>
      </c>
      <c r="G143" s="17"/>
      <c r="H143" s="17"/>
    </row>
    <row r="144" spans="2:8" x14ac:dyDescent="0.2">
      <c r="B144" s="4">
        <v>13.6</v>
      </c>
      <c r="C144" s="16">
        <f ca="1">IF(Daten_WP!$B$8="Herz",$C$3+10*LOG($C$2/(4*PI()*B144^2))+$C$4+$C$5,IF(Daten_WP!$B$8="Samsung",$C$3+10*LOG($C$2/(4*PI()*B144^2))+$C$4+$C$6))</f>
        <v>38.357723105654308</v>
      </c>
      <c r="D144" s="4">
        <f ca="1">IF(Bezug!$G$2=1,Planungsrichtwerte_Übersicht!$C$5,IF(Bezug!$G$2=2,Planungsrichtwerte_Übersicht!$C$11,Planungsrichtwerte_Übersicht!$C$17))</f>
        <v>45</v>
      </c>
      <c r="E144" s="4">
        <f ca="1">IF(Bezug!$G$2=1,Planungsrichtwerte_Übersicht!$C$6,IF(Bezug!$G$2=2,"-",Planungsrichtwerte_Übersicht!$C$18))</f>
        <v>40</v>
      </c>
      <c r="F144" s="4">
        <f ca="1">IF(Bezug!$G$2=1,Planungsrichtwerte_Übersicht!$C$7,IF(Bezug!$G$2=2,Planungsrichtwerte_Übersicht!$C$13,Planungsrichtwerte_Übersicht!$C$19))</f>
        <v>35</v>
      </c>
      <c r="G144" s="17"/>
      <c r="H144" s="17"/>
    </row>
    <row r="145" spans="2:8" x14ac:dyDescent="0.2">
      <c r="B145" s="4">
        <v>13.7</v>
      </c>
      <c r="C145" s="16">
        <f ca="1">IF(Daten_WP!$B$8="Herz",$C$3+10*LOG($C$2/(4*PI()*B145^2))+$C$4+$C$5,IF(Daten_WP!$B$8="Samsung",$C$3+10*LOG($C$2/(4*PI()*B145^2))+$C$4+$C$6))</f>
        <v>38.294089929930522</v>
      </c>
      <c r="D145" s="4">
        <f ca="1">IF(Bezug!$G$2=1,Planungsrichtwerte_Übersicht!$C$5,IF(Bezug!$G$2=2,Planungsrichtwerte_Übersicht!$C$11,Planungsrichtwerte_Übersicht!$C$17))</f>
        <v>45</v>
      </c>
      <c r="E145" s="4">
        <f ca="1">IF(Bezug!$G$2=1,Planungsrichtwerte_Übersicht!$C$6,IF(Bezug!$G$2=2,"-",Planungsrichtwerte_Übersicht!$C$18))</f>
        <v>40</v>
      </c>
      <c r="F145" s="4">
        <f ca="1">IF(Bezug!$G$2=1,Planungsrichtwerte_Übersicht!$C$7,IF(Bezug!$G$2=2,Planungsrichtwerte_Übersicht!$C$13,Planungsrichtwerte_Übersicht!$C$19))</f>
        <v>35</v>
      </c>
      <c r="G145" s="17"/>
      <c r="H145" s="17"/>
    </row>
    <row r="146" spans="2:8" x14ac:dyDescent="0.2">
      <c r="B146" s="4">
        <v>13.8</v>
      </c>
      <c r="C146" s="16">
        <f ca="1">IF(Daten_WP!$B$8="Herz",$C$3+10*LOG($C$2/(4*PI()*B146^2))+$C$4+$C$5,IF(Daten_WP!$B$8="Samsung",$C$3+10*LOG($C$2/(4*PI()*B146^2))+$C$4+$C$6))</f>
        <v>38.230919545033927</v>
      </c>
      <c r="D146" s="4">
        <f ca="1">IF(Bezug!$G$2=1,Planungsrichtwerte_Übersicht!$C$5,IF(Bezug!$G$2=2,Planungsrichtwerte_Übersicht!$C$11,Planungsrichtwerte_Übersicht!$C$17))</f>
        <v>45</v>
      </c>
      <c r="E146" s="4">
        <f ca="1">IF(Bezug!$G$2=1,Planungsrichtwerte_Übersicht!$C$6,IF(Bezug!$G$2=2,"-",Planungsrichtwerte_Übersicht!$C$18))</f>
        <v>40</v>
      </c>
      <c r="F146" s="4">
        <f ca="1">IF(Bezug!$G$2=1,Planungsrichtwerte_Übersicht!$C$7,IF(Bezug!$G$2=2,Planungsrichtwerte_Übersicht!$C$13,Planungsrichtwerte_Übersicht!$C$19))</f>
        <v>35</v>
      </c>
      <c r="G146" s="17"/>
      <c r="H146" s="17"/>
    </row>
    <row r="147" spans="2:8" x14ac:dyDescent="0.2">
      <c r="B147" s="4">
        <v>13.9</v>
      </c>
      <c r="C147" s="16">
        <f ca="1">IF(Daten_WP!$B$8="Herz",$C$3+10*LOG($C$2/(4*PI()*B147^2))+$C$4+$C$5,IF(Daten_WP!$B$8="Samsung",$C$3+10*LOG($C$2/(4*PI()*B147^2))+$C$4+$C$6))</f>
        <v>38.168205267976759</v>
      </c>
      <c r="D147" s="4">
        <f ca="1">IF(Bezug!$G$2=1,Planungsrichtwerte_Übersicht!$C$5,IF(Bezug!$G$2=2,Planungsrichtwerte_Übersicht!$C$11,Planungsrichtwerte_Übersicht!$C$17))</f>
        <v>45</v>
      </c>
      <c r="E147" s="4">
        <f ca="1">IF(Bezug!$G$2=1,Planungsrichtwerte_Übersicht!$C$6,IF(Bezug!$G$2=2,"-",Planungsrichtwerte_Übersicht!$C$18))</f>
        <v>40</v>
      </c>
      <c r="F147" s="4">
        <f ca="1">IF(Bezug!$G$2=1,Planungsrichtwerte_Übersicht!$C$7,IF(Bezug!$G$2=2,Planungsrichtwerte_Übersicht!$C$13,Planungsrichtwerte_Übersicht!$C$19))</f>
        <v>35</v>
      </c>
      <c r="G147" s="17"/>
      <c r="H147" s="17"/>
    </row>
    <row r="148" spans="2:8" x14ac:dyDescent="0.2">
      <c r="B148" s="4">
        <v>14</v>
      </c>
      <c r="C148" s="16">
        <f ca="1">IF(Daten_WP!$B$8="Herz",$C$3+10*LOG($C$2/(4*PI()*B148^2))+$C$4+$C$5,IF(Daten_WP!$B$8="Samsung",$C$3+10*LOG($C$2/(4*PI()*B148^2))+$C$4+$C$6))</f>
        <v>38.105940559493902</v>
      </c>
      <c r="D148" s="4">
        <f ca="1">IF(Bezug!$G$2=1,Planungsrichtwerte_Übersicht!$C$5,IF(Bezug!$G$2=2,Planungsrichtwerte_Übersicht!$C$11,Planungsrichtwerte_Übersicht!$C$17))</f>
        <v>45</v>
      </c>
      <c r="E148" s="4">
        <f ca="1">IF(Bezug!$G$2=1,Planungsrichtwerte_Übersicht!$C$6,IF(Bezug!$G$2=2,"-",Planungsrichtwerte_Übersicht!$C$18))</f>
        <v>40</v>
      </c>
      <c r="F148" s="4">
        <f ca="1">IF(Bezug!$G$2=1,Planungsrichtwerte_Übersicht!$C$7,IF(Bezug!$G$2=2,Planungsrichtwerte_Übersicht!$C$13,Planungsrichtwerte_Übersicht!$C$19))</f>
        <v>35</v>
      </c>
      <c r="G148" s="17"/>
      <c r="H148" s="17"/>
    </row>
    <row r="149" spans="2:8" x14ac:dyDescent="0.2">
      <c r="B149" s="4">
        <v>14.1</v>
      </c>
      <c r="C149" s="16">
        <f ca="1">IF(Daten_WP!$B$8="Herz",$C$3+10*LOG($C$2/(4*PI()*B149^2))+$C$4+$C$5,IF(Daten_WP!$B$8="Samsung",$C$3+10*LOG($C$2/(4*PI()*B149^2))+$C$4+$C$6))</f>
        <v>38.044119019951069</v>
      </c>
      <c r="D149" s="4">
        <f ca="1">IF(Bezug!$G$2=1,Planungsrichtwerte_Übersicht!$C$5,IF(Bezug!$G$2=2,Planungsrichtwerte_Übersicht!$C$11,Planungsrichtwerte_Übersicht!$C$17))</f>
        <v>45</v>
      </c>
      <c r="E149" s="4">
        <f ca="1">IF(Bezug!$G$2=1,Planungsrichtwerte_Übersicht!$C$6,IF(Bezug!$G$2=2,"-",Planungsrichtwerte_Übersicht!$C$18))</f>
        <v>40</v>
      </c>
      <c r="F149" s="4">
        <f ca="1">IF(Bezug!$G$2=1,Planungsrichtwerte_Übersicht!$C$7,IF(Bezug!$G$2=2,Planungsrichtwerte_Übersicht!$C$13,Planungsrichtwerte_Übersicht!$C$19))</f>
        <v>35</v>
      </c>
      <c r="G149" s="17"/>
      <c r="H149" s="17"/>
    </row>
    <row r="150" spans="2:8" x14ac:dyDescent="0.2">
      <c r="B150" s="4">
        <v>14.2</v>
      </c>
      <c r="C150" s="16">
        <f ca="1">IF(Daten_WP!$B$8="Herz",$C$3+10*LOG($C$2/(4*PI()*B150^2))+$C$4+$C$5,IF(Daten_WP!$B$8="Samsung",$C$3+10*LOG($C$2/(4*PI()*B150^2))+$C$4+$C$6))</f>
        <v>37.982734385397535</v>
      </c>
      <c r="D150" s="4">
        <f ca="1">IF(Bezug!$G$2=1,Planungsrichtwerte_Übersicht!$C$5,IF(Bezug!$G$2=2,Planungsrichtwerte_Übersicht!$C$11,Planungsrichtwerte_Übersicht!$C$17))</f>
        <v>45</v>
      </c>
      <c r="E150" s="4">
        <f ca="1">IF(Bezug!$G$2=1,Planungsrichtwerte_Übersicht!$C$6,IF(Bezug!$G$2=2,"-",Planungsrichtwerte_Übersicht!$C$18))</f>
        <v>40</v>
      </c>
      <c r="F150" s="4">
        <f ca="1">IF(Bezug!$G$2=1,Planungsrichtwerte_Übersicht!$C$7,IF(Bezug!$G$2=2,Planungsrichtwerte_Übersicht!$C$13,Planungsrichtwerte_Übersicht!$C$19))</f>
        <v>35</v>
      </c>
      <c r="G150" s="17"/>
      <c r="H150" s="17"/>
    </row>
    <row r="151" spans="2:8" x14ac:dyDescent="0.2">
      <c r="B151" s="4">
        <v>14.3</v>
      </c>
      <c r="C151" s="16">
        <f ca="1">IF(Daten_WP!$B$8="Herz",$C$3+10*LOG($C$2/(4*PI()*B151^2))+$C$4+$C$5,IF(Daten_WP!$B$8="Samsung",$C$3+10*LOG($C$2/(4*PI()*B151^2))+$C$4+$C$6))</f>
        <v>37.921780523757427</v>
      </c>
      <c r="D151" s="4">
        <f ca="1">IF(Bezug!$G$2=1,Planungsrichtwerte_Übersicht!$C$5,IF(Bezug!$G$2=2,Planungsrichtwerte_Übersicht!$C$11,Planungsrichtwerte_Übersicht!$C$17))</f>
        <v>45</v>
      </c>
      <c r="E151" s="4">
        <f ca="1">IF(Bezug!$G$2=1,Planungsrichtwerte_Übersicht!$C$6,IF(Bezug!$G$2=2,"-",Planungsrichtwerte_Übersicht!$C$18))</f>
        <v>40</v>
      </c>
      <c r="F151" s="4">
        <f ca="1">IF(Bezug!$G$2=1,Planungsrichtwerte_Übersicht!$C$7,IF(Bezug!$G$2=2,Planungsrichtwerte_Übersicht!$C$13,Planungsrichtwerte_Übersicht!$C$19))</f>
        <v>35</v>
      </c>
      <c r="G151" s="17"/>
      <c r="H151" s="17"/>
    </row>
    <row r="152" spans="2:8" x14ac:dyDescent="0.2">
      <c r="B152" s="4">
        <v>14.4</v>
      </c>
      <c r="C152" s="16">
        <f ca="1">IF(Daten_WP!$B$8="Herz",$C$3+10*LOG($C$2/(4*PI()*B152^2))+$C$4+$C$5,IF(Daten_WP!$B$8="Samsung",$C$3+10*LOG($C$2/(4*PI()*B152^2))+$C$4+$C$6))</f>
        <v>37.861251431153669</v>
      </c>
      <c r="D152" s="4">
        <f ca="1">IF(Bezug!$G$2=1,Planungsrichtwerte_Übersicht!$C$5,IF(Bezug!$G$2=2,Planungsrichtwerte_Übersicht!$C$11,Planungsrichtwerte_Übersicht!$C$17))</f>
        <v>45</v>
      </c>
      <c r="E152" s="4">
        <f ca="1">IF(Bezug!$G$2=1,Planungsrichtwerte_Übersicht!$C$6,IF(Bezug!$G$2=2,"-",Planungsrichtwerte_Übersicht!$C$18))</f>
        <v>40</v>
      </c>
      <c r="F152" s="4">
        <f ca="1">IF(Bezug!$G$2=1,Planungsrichtwerte_Übersicht!$C$7,IF(Bezug!$G$2=2,Planungsrichtwerte_Übersicht!$C$13,Planungsrichtwerte_Übersicht!$C$19))</f>
        <v>35</v>
      </c>
      <c r="G152" s="17"/>
      <c r="H152" s="17"/>
    </row>
    <row r="153" spans="2:8" x14ac:dyDescent="0.2">
      <c r="B153" s="4">
        <v>14.5</v>
      </c>
      <c r="C153" s="16">
        <f ca="1">IF(Daten_WP!$B$8="Herz",$C$3+10*LOG($C$2/(4*PI()*B153^2))+$C$4+$C$5,IF(Daten_WP!$B$8="Samsung",$C$3+10*LOG($C$2/(4*PI()*B153^2))+$C$4+$C$6))</f>
        <v>37.801141228359164</v>
      </c>
      <c r="D153" s="4">
        <f ca="1">IF(Bezug!$G$2=1,Planungsrichtwerte_Übersicht!$C$5,IF(Bezug!$G$2=2,Planungsrichtwerte_Übersicht!$C$11,Planungsrichtwerte_Übersicht!$C$17))</f>
        <v>45</v>
      </c>
      <c r="E153" s="4">
        <f ca="1">IF(Bezug!$G$2=1,Planungsrichtwerte_Übersicht!$C$6,IF(Bezug!$G$2=2,"-",Planungsrichtwerte_Übersicht!$C$18))</f>
        <v>40</v>
      </c>
      <c r="F153" s="4">
        <f ca="1">IF(Bezug!$G$2=1,Planungsrichtwerte_Übersicht!$C$7,IF(Bezug!$G$2=2,Planungsrichtwerte_Übersicht!$C$13,Planungsrichtwerte_Übersicht!$C$19))</f>
        <v>35</v>
      </c>
      <c r="G153" s="17"/>
      <c r="H153" s="17"/>
    </row>
    <row r="154" spans="2:8" x14ac:dyDescent="0.2">
      <c r="B154" s="4">
        <v>14.6</v>
      </c>
      <c r="C154" s="16">
        <f ca="1">IF(Daten_WP!$B$8="Herz",$C$3+10*LOG($C$2/(4*PI()*B154^2))+$C$4+$C$5,IF(Daten_WP!$B$8="Samsung",$C$3+10*LOG($C$2/(4*PI()*B154^2))+$C$4+$C$6))</f>
        <v>37.741444157369919</v>
      </c>
      <c r="D154" s="4">
        <f ca="1">IF(Bezug!$G$2=1,Planungsrichtwerte_Übersicht!$C$5,IF(Bezug!$G$2=2,Planungsrichtwerte_Übersicht!$C$11,Planungsrichtwerte_Übersicht!$C$17))</f>
        <v>45</v>
      </c>
      <c r="E154" s="4">
        <f ca="1">IF(Bezug!$G$2=1,Planungsrichtwerte_Übersicht!$C$6,IF(Bezug!$G$2=2,"-",Planungsrichtwerte_Übersicht!$C$18))</f>
        <v>40</v>
      </c>
      <c r="F154" s="4">
        <f ca="1">IF(Bezug!$G$2=1,Planungsrichtwerte_Übersicht!$C$7,IF(Bezug!$G$2=2,Planungsrichtwerte_Übersicht!$C$13,Planungsrichtwerte_Übersicht!$C$19))</f>
        <v>35</v>
      </c>
      <c r="G154" s="17"/>
      <c r="H154" s="17"/>
    </row>
    <row r="155" spans="2:8" x14ac:dyDescent="0.2">
      <c r="B155" s="4">
        <v>14.7</v>
      </c>
      <c r="C155" s="16">
        <f ca="1">IF(Daten_WP!$B$8="Herz",$C$3+10*LOG($C$2/(4*PI()*B155^2))+$C$4+$C$5,IF(Daten_WP!$B$8="Samsung",$C$3+10*LOG($C$2/(4*PI()*B155^2))+$C$4+$C$6))</f>
        <v>37.682154578095137</v>
      </c>
      <c r="D155" s="4">
        <f ca="1">IF(Bezug!$G$2=1,Planungsrichtwerte_Übersicht!$C$5,IF(Bezug!$G$2=2,Planungsrichtwerte_Übersicht!$C$11,Planungsrichtwerte_Übersicht!$C$17))</f>
        <v>45</v>
      </c>
      <c r="E155" s="4">
        <f ca="1">IF(Bezug!$G$2=1,Planungsrichtwerte_Übersicht!$C$6,IF(Bezug!$G$2=2,"-",Planungsrichtwerte_Übersicht!$C$18))</f>
        <v>40</v>
      </c>
      <c r="F155" s="4">
        <f ca="1">IF(Bezug!$G$2=1,Planungsrichtwerte_Übersicht!$C$7,IF(Bezug!$G$2=2,Planungsrichtwerte_Übersicht!$C$13,Planungsrichtwerte_Übersicht!$C$19))</f>
        <v>35</v>
      </c>
      <c r="G155" s="17"/>
      <c r="H155" s="17"/>
    </row>
    <row r="156" spans="2:8" x14ac:dyDescent="0.2">
      <c r="B156" s="4">
        <v>14.8</v>
      </c>
      <c r="C156" s="16">
        <f ca="1">IF(Daten_WP!$B$8="Herz",$C$3+10*LOG($C$2/(4*PI()*B156^2))+$C$4+$C$5,IF(Daten_WP!$B$8="Samsung",$C$3+10*LOG($C$2/(4*PI()*B156^2))+$C$4+$C$6))</f>
        <v>37.623266965159516</v>
      </c>
      <c r="D156" s="4">
        <f ca="1">IF(Bezug!$G$2=1,Planungsrichtwerte_Übersicht!$C$5,IF(Bezug!$G$2=2,Planungsrichtwerte_Übersicht!$C$11,Planungsrichtwerte_Übersicht!$C$17))</f>
        <v>45</v>
      </c>
      <c r="E156" s="4">
        <f ca="1">IF(Bezug!$G$2=1,Planungsrichtwerte_Übersicht!$C$6,IF(Bezug!$G$2=2,"-",Planungsrichtwerte_Übersicht!$C$18))</f>
        <v>40</v>
      </c>
      <c r="F156" s="4">
        <f ca="1">IF(Bezug!$G$2=1,Planungsrichtwerte_Übersicht!$C$7,IF(Bezug!$G$2=2,Planungsrichtwerte_Übersicht!$C$13,Planungsrichtwerte_Übersicht!$C$19))</f>
        <v>35</v>
      </c>
      <c r="G156" s="17"/>
      <c r="H156" s="17"/>
    </row>
    <row r="157" spans="2:8" x14ac:dyDescent="0.2">
      <c r="B157" s="4">
        <v>14.9</v>
      </c>
      <c r="C157" s="16">
        <f ca="1">IF(Daten_WP!$B$8="Herz",$C$3+10*LOG($C$2/(4*PI()*B157^2))+$C$4+$C$5,IF(Daten_WP!$B$8="Samsung",$C$3+10*LOG($C$2/(4*PI()*B157^2))+$C$4+$C$6))</f>
        <v>37.564775904813182</v>
      </c>
      <c r="D157" s="4">
        <f ca="1">IF(Bezug!$G$2=1,Planungsrichtwerte_Übersicht!$C$5,IF(Bezug!$G$2=2,Planungsrichtwerte_Übersicht!$C$11,Planungsrichtwerte_Übersicht!$C$17))</f>
        <v>45</v>
      </c>
      <c r="E157" s="4">
        <f ca="1">IF(Bezug!$G$2=1,Planungsrichtwerte_Übersicht!$C$6,IF(Bezug!$G$2=2,"-",Planungsrichtwerte_Übersicht!$C$18))</f>
        <v>40</v>
      </c>
      <c r="F157" s="4">
        <f ca="1">IF(Bezug!$G$2=1,Planungsrichtwerte_Übersicht!$C$7,IF(Bezug!$G$2=2,Planungsrichtwerte_Übersicht!$C$13,Planungsrichtwerte_Übersicht!$C$19))</f>
        <v>35</v>
      </c>
      <c r="G157" s="17"/>
      <c r="H157" s="17"/>
    </row>
    <row r="158" spans="2:8" x14ac:dyDescent="0.2">
      <c r="B158" s="4">
        <v>15</v>
      </c>
      <c r="C158" s="16">
        <f ca="1">IF(Daten_WP!$B$8="Herz",$C$3+10*LOG($C$2/(4*PI()*B158^2))+$C$4+$C$5,IF(Daten_WP!$B$8="Samsung",$C$3+10*LOG($C$2/(4*PI()*B158^2))+$C$4+$C$6))</f>
        <v>37.506676091945039</v>
      </c>
      <c r="D158" s="4">
        <f ca="1">IF(Bezug!$G$2=1,Planungsrichtwerte_Übersicht!$C$5,IF(Bezug!$G$2=2,Planungsrichtwerte_Übersicht!$C$11,Planungsrichtwerte_Übersicht!$C$17))</f>
        <v>45</v>
      </c>
      <c r="E158" s="4">
        <f ca="1">IF(Bezug!$G$2=1,Planungsrichtwerte_Übersicht!$C$6,IF(Bezug!$G$2=2,"-",Planungsrichtwerte_Übersicht!$C$18))</f>
        <v>40</v>
      </c>
      <c r="F158" s="4">
        <f ca="1">IF(Bezug!$G$2=1,Planungsrichtwerte_Übersicht!$C$7,IF(Bezug!$G$2=2,Planungsrichtwerte_Übersicht!$C$13,Planungsrichtwerte_Übersicht!$C$19))</f>
        <v>35</v>
      </c>
      <c r="G158" s="17"/>
      <c r="H158" s="17"/>
    </row>
    <row r="159" spans="2:8" x14ac:dyDescent="0.2">
      <c r="B159" s="4">
        <v>15.1</v>
      </c>
      <c r="C159" s="16">
        <f ca="1">IF(Daten_WP!$B$8="Herz",$C$3+10*LOG($C$2/(4*PI()*B159^2))+$C$4+$C$5,IF(Daten_WP!$B$8="Samsung",$C$3+10*LOG($C$2/(4*PI()*B159^2))+$C$4+$C$6))</f>
        <v>37.448962327195275</v>
      </c>
      <c r="D159" s="4">
        <f ca="1">IF(Bezug!$G$2=1,Planungsrichtwerte_Übersicht!$C$5,IF(Bezug!$G$2=2,Planungsrichtwerte_Übersicht!$C$11,Planungsrichtwerte_Übersicht!$C$17))</f>
        <v>45</v>
      </c>
      <c r="E159" s="4">
        <f ca="1">IF(Bezug!$G$2=1,Planungsrichtwerte_Übersicht!$C$6,IF(Bezug!$G$2=2,"-",Planungsrichtwerte_Übersicht!$C$18))</f>
        <v>40</v>
      </c>
      <c r="F159" s="4">
        <f ca="1">IF(Bezug!$G$2=1,Planungsrichtwerte_Übersicht!$C$7,IF(Bezug!$G$2=2,Planungsrichtwerte_Übersicht!$C$13,Planungsrichtwerte_Übersicht!$C$19))</f>
        <v>35</v>
      </c>
      <c r="G159" s="17"/>
      <c r="H159" s="17"/>
    </row>
    <row r="160" spans="2:8" x14ac:dyDescent="0.2">
      <c r="B160" s="4">
        <v>15.2</v>
      </c>
      <c r="C160" s="16">
        <f ca="1">IF(Daten_WP!$B$8="Herz",$C$3+10*LOG($C$2/(4*PI()*B160^2))+$C$4+$C$5,IF(Daten_WP!$B$8="Samsung",$C$3+10*LOG($C$2/(4*PI()*B160^2))+$C$4+$C$6))</f>
        <v>37.391629514163213</v>
      </c>
      <c r="D160" s="4">
        <f ca="1">IF(Bezug!$G$2=1,Planungsrichtwerte_Übersicht!$C$5,IF(Bezug!$G$2=2,Planungsrichtwerte_Übersicht!$C$11,Planungsrichtwerte_Übersicht!$C$17))</f>
        <v>45</v>
      </c>
      <c r="E160" s="4">
        <f ca="1">IF(Bezug!$G$2=1,Planungsrichtwerte_Übersicht!$C$6,IF(Bezug!$G$2=2,"-",Planungsrichtwerte_Übersicht!$C$18))</f>
        <v>40</v>
      </c>
      <c r="F160" s="4">
        <f ca="1">IF(Bezug!$G$2=1,Planungsrichtwerte_Übersicht!$C$7,IF(Bezug!$G$2=2,Planungsrichtwerte_Übersicht!$C$13,Planungsrichtwerte_Übersicht!$C$19))</f>
        <v>35</v>
      </c>
      <c r="G160" s="17"/>
      <c r="H160" s="17"/>
    </row>
    <row r="161" spans="2:8" x14ac:dyDescent="0.2">
      <c r="B161" s="4">
        <v>15.3</v>
      </c>
      <c r="C161" s="16">
        <f ca="1">IF(Daten_WP!$B$8="Herz",$C$3+10*LOG($C$2/(4*PI()*B161^2))+$C$4+$C$5,IF(Daten_WP!$B$8="Samsung",$C$3+10*LOG($C$2/(4*PI()*B161^2))+$C$4+$C$6))</f>
        <v>37.334672656706687</v>
      </c>
      <c r="D161" s="4">
        <f ca="1">IF(Bezug!$G$2=1,Planungsrichtwerte_Übersicht!$C$5,IF(Bezug!$G$2=2,Planungsrichtwerte_Übersicht!$C$11,Planungsrichtwerte_Übersicht!$C$17))</f>
        <v>45</v>
      </c>
      <c r="E161" s="4">
        <f ca="1">IF(Bezug!$G$2=1,Planungsrichtwerte_Übersicht!$C$6,IF(Bezug!$G$2=2,"-",Planungsrichtwerte_Übersicht!$C$18))</f>
        <v>40</v>
      </c>
      <c r="F161" s="4">
        <f ca="1">IF(Bezug!$G$2=1,Planungsrichtwerte_Übersicht!$C$7,IF(Bezug!$G$2=2,Planungsrichtwerte_Übersicht!$C$13,Planungsrichtwerte_Übersicht!$C$19))</f>
        <v>35</v>
      </c>
      <c r="G161" s="17"/>
      <c r="H161" s="17"/>
    </row>
    <row r="162" spans="2:8" x14ac:dyDescent="0.2">
      <c r="B162" s="4">
        <v>15.4</v>
      </c>
      <c r="C162" s="16">
        <f ca="1">IF(Daten_WP!$B$8="Herz",$C$3+10*LOG($C$2/(4*PI()*B162^2))+$C$4+$C$5,IF(Daten_WP!$B$8="Samsung",$C$3+10*LOG($C$2/(4*PI()*B162^2))+$C$4+$C$6))</f>
        <v>37.278086856329402</v>
      </c>
      <c r="D162" s="4">
        <f ca="1">IF(Bezug!$G$2=1,Planungsrichtwerte_Übersicht!$C$5,IF(Bezug!$G$2=2,Planungsrichtwerte_Übersicht!$C$11,Planungsrichtwerte_Übersicht!$C$17))</f>
        <v>45</v>
      </c>
      <c r="E162" s="4">
        <f ca="1">IF(Bezug!$G$2=1,Planungsrichtwerte_Übersicht!$C$6,IF(Bezug!$G$2=2,"-",Planungsrichtwerte_Übersicht!$C$18))</f>
        <v>40</v>
      </c>
      <c r="F162" s="4">
        <f ca="1">IF(Bezug!$G$2=1,Planungsrichtwerte_Übersicht!$C$7,IF(Bezug!$G$2=2,Planungsrichtwerte_Übersicht!$C$13,Planungsrichtwerte_Übersicht!$C$19))</f>
        <v>35</v>
      </c>
      <c r="G162" s="17"/>
      <c r="H162" s="17"/>
    </row>
    <row r="163" spans="2:8" x14ac:dyDescent="0.2">
      <c r="B163" s="4">
        <v>15.5</v>
      </c>
      <c r="C163" s="16">
        <f ca="1">IF(Daten_WP!$B$8="Herz",$C$3+10*LOG($C$2/(4*PI()*B163^2))+$C$4+$C$5,IF(Daten_WP!$B$8="Samsung",$C$3+10*LOG($C$2/(4*PI()*B163^2))+$C$4+$C$6))</f>
        <v>37.221867309652829</v>
      </c>
      <c r="D163" s="4">
        <f ca="1">IF(Bezug!$G$2=1,Planungsrichtwerte_Übersicht!$C$5,IF(Bezug!$G$2=2,Planungsrichtwerte_Übersicht!$C$11,Planungsrichtwerte_Übersicht!$C$17))</f>
        <v>45</v>
      </c>
      <c r="E163" s="4">
        <f ca="1">IF(Bezug!$G$2=1,Planungsrichtwerte_Übersicht!$C$6,IF(Bezug!$G$2=2,"-",Planungsrichtwerte_Übersicht!$C$18))</f>
        <v>40</v>
      </c>
      <c r="F163" s="4">
        <f ca="1">IF(Bezug!$G$2=1,Planungsrichtwerte_Übersicht!$C$7,IF(Bezug!$G$2=2,Planungsrichtwerte_Übersicht!$C$13,Planungsrichtwerte_Übersicht!$C$19))</f>
        <v>35</v>
      </c>
      <c r="G163" s="17"/>
      <c r="H163" s="17"/>
    </row>
    <row r="164" spans="2:8" x14ac:dyDescent="0.2">
      <c r="B164" s="4">
        <v>15.6</v>
      </c>
      <c r="C164" s="16">
        <f ca="1">IF(Daten_WP!$B$8="Herz",$C$3+10*LOG($C$2/(4*PI()*B164^2))+$C$4+$C$5,IF(Daten_WP!$B$8="Samsung",$C$3+10*LOG($C$2/(4*PI()*B164^2))+$C$4+$C$6))</f>
        <v>37.166009305969432</v>
      </c>
      <c r="D164" s="4">
        <f ca="1">IF(Bezug!$G$2=1,Planungsrichtwerte_Übersicht!$C$5,IF(Bezug!$G$2=2,Planungsrichtwerte_Übersicht!$C$11,Planungsrichtwerte_Übersicht!$C$17))</f>
        <v>45</v>
      </c>
      <c r="E164" s="4">
        <f ca="1">IF(Bezug!$G$2=1,Planungsrichtwerte_Übersicht!$C$6,IF(Bezug!$G$2=2,"-",Planungsrichtwerte_Übersicht!$C$18))</f>
        <v>40</v>
      </c>
      <c r="F164" s="4">
        <f ca="1">IF(Bezug!$G$2=1,Planungsrichtwerte_Übersicht!$C$7,IF(Bezug!$G$2=2,Planungsrichtwerte_Übersicht!$C$13,Planungsrichtwerte_Übersicht!$C$19))</f>
        <v>35</v>
      </c>
      <c r="G164" s="17"/>
      <c r="H164" s="17"/>
    </row>
    <row r="165" spans="2:8" x14ac:dyDescent="0.2">
      <c r="B165" s="4">
        <v>15.7</v>
      </c>
      <c r="C165" s="16">
        <f ca="1">IF(Daten_WP!$B$8="Herz",$C$3+10*LOG($C$2/(4*PI()*B165^2))+$C$4+$C$5,IF(Daten_WP!$B$8="Samsung",$C$3+10*LOG($C$2/(4*PI()*B165^2))+$C$4+$C$6))</f>
        <v>37.110508224873989</v>
      </c>
      <c r="D165" s="4">
        <f ca="1">IF(Bezug!$G$2=1,Planungsrichtwerte_Übersicht!$C$5,IF(Bezug!$G$2=2,Planungsrichtwerte_Übersicht!$C$11,Planungsrichtwerte_Übersicht!$C$17))</f>
        <v>45</v>
      </c>
      <c r="E165" s="4">
        <f ca="1">IF(Bezug!$G$2=1,Planungsrichtwerte_Übersicht!$C$6,IF(Bezug!$G$2=2,"-",Planungsrichtwerte_Übersicht!$C$18))</f>
        <v>40</v>
      </c>
      <c r="F165" s="4">
        <f ca="1">IF(Bezug!$G$2=1,Planungsrichtwerte_Übersicht!$C$7,IF(Bezug!$G$2=2,Planungsrichtwerte_Übersicht!$C$13,Planungsrichtwerte_Übersicht!$C$19))</f>
        <v>35</v>
      </c>
      <c r="G165" s="17"/>
      <c r="H165" s="17"/>
    </row>
    <row r="166" spans="2:8" x14ac:dyDescent="0.2">
      <c r="B166" s="4">
        <v>15.8</v>
      </c>
      <c r="C166" s="16">
        <f ca="1">IF(Daten_WP!$B$8="Herz",$C$3+10*LOG($C$2/(4*PI()*B166^2))+$C$4+$C$5,IF(Daten_WP!$B$8="Samsung",$C$3+10*LOG($C$2/(4*PI()*B166^2))+$C$4+$C$6))</f>
        <v>37.055359533970211</v>
      </c>
      <c r="D166" s="4">
        <f ca="1">IF(Bezug!$G$2=1,Planungsrichtwerte_Übersicht!$C$5,IF(Bezug!$G$2=2,Planungsrichtwerte_Übersicht!$C$11,Planungsrichtwerte_Übersicht!$C$17))</f>
        <v>45</v>
      </c>
      <c r="E166" s="4">
        <f ca="1">IF(Bezug!$G$2=1,Planungsrichtwerte_Übersicht!$C$6,IF(Bezug!$G$2=2,"-",Planungsrichtwerte_Übersicht!$C$18))</f>
        <v>40</v>
      </c>
      <c r="F166" s="4">
        <f ca="1">IF(Bezug!$G$2=1,Planungsrichtwerte_Übersicht!$C$7,IF(Bezug!$G$2=2,Planungsrichtwerte_Übersicht!$C$13,Planungsrichtwerte_Übersicht!$C$19))</f>
        <v>35</v>
      </c>
      <c r="G166" s="17"/>
      <c r="H166" s="17"/>
    </row>
    <row r="167" spans="2:8" x14ac:dyDescent="0.2">
      <c r="B167" s="4">
        <v>15.9</v>
      </c>
      <c r="C167" s="16">
        <f ca="1">IF(Daten_WP!$B$8="Herz",$C$3+10*LOG($C$2/(4*PI()*B167^2))+$C$4+$C$5,IF(Daten_WP!$B$8="Samsung",$C$3+10*LOG($C$2/(4*PI()*B167^2))+$C$4+$C$6))</f>
        <v>37.000558786649634</v>
      </c>
      <c r="D167" s="4">
        <f ca="1">IF(Bezug!$G$2=1,Planungsrichtwerte_Übersicht!$C$5,IF(Bezug!$G$2=2,Planungsrichtwerte_Übersicht!$C$11,Planungsrichtwerte_Übersicht!$C$17))</f>
        <v>45</v>
      </c>
      <c r="E167" s="4">
        <f ca="1">IF(Bezug!$G$2=1,Planungsrichtwerte_Übersicht!$C$6,IF(Bezug!$G$2=2,"-",Planungsrichtwerte_Übersicht!$C$18))</f>
        <v>40</v>
      </c>
      <c r="F167" s="4">
        <f ca="1">IF(Bezug!$G$2=1,Planungsrichtwerte_Übersicht!$C$7,IF(Bezug!$G$2=2,Planungsrichtwerte_Übersicht!$C$13,Planungsrichtwerte_Übersicht!$C$19))</f>
        <v>35</v>
      </c>
      <c r="G167" s="17"/>
      <c r="H167" s="17"/>
    </row>
    <row r="168" spans="2:8" x14ac:dyDescent="0.2">
      <c r="B168" s="4">
        <v>16</v>
      </c>
      <c r="C168" s="16">
        <f ca="1">IF(Daten_WP!$B$8="Herz",$C$3+10*LOG($C$2/(4*PI()*B168^2))+$C$4+$C$5,IF(Daten_WP!$B$8="Samsung",$C$3+10*LOG($C$2/(4*PI()*B168^2))+$C$4+$C$6))</f>
        <v>36.946101619940166</v>
      </c>
      <c r="D168" s="4">
        <f ca="1">IF(Bezug!$G$2=1,Planungsrichtwerte_Übersicht!$C$5,IF(Bezug!$G$2=2,Planungsrichtwerte_Übersicht!$C$11,Planungsrichtwerte_Übersicht!$C$17))</f>
        <v>45</v>
      </c>
      <c r="E168" s="4">
        <f ca="1">IF(Bezug!$G$2=1,Planungsrichtwerte_Übersicht!$C$6,IF(Bezug!$G$2=2,"-",Planungsrichtwerte_Übersicht!$C$18))</f>
        <v>40</v>
      </c>
      <c r="F168" s="4">
        <f ca="1">IF(Bezug!$G$2=1,Planungsrichtwerte_Übersicht!$C$7,IF(Bezug!$G$2=2,Planungsrichtwerte_Übersicht!$C$13,Planungsrichtwerte_Übersicht!$C$19))</f>
        <v>35</v>
      </c>
      <c r="G168" s="17"/>
      <c r="H168" s="17"/>
    </row>
    <row r="169" spans="2:8" x14ac:dyDescent="0.2">
      <c r="B169" s="4">
        <v>16.100000000000001</v>
      </c>
      <c r="C169" s="16">
        <f ca="1">IF(Daten_WP!$B$8="Herz",$C$3+10*LOG($C$2/(4*PI()*B169^2))+$C$4+$C$5,IF(Daten_WP!$B$8="Samsung",$C$3+10*LOG($C$2/(4*PI()*B169^2))+$C$4+$C$6))</f>
        <v>36.891983752421666</v>
      </c>
      <c r="D169" s="4">
        <f ca="1">IF(Bezug!$G$2=1,Planungsrichtwerte_Übersicht!$C$5,IF(Bezug!$G$2=2,Planungsrichtwerte_Übersicht!$C$11,Planungsrichtwerte_Übersicht!$C$17))</f>
        <v>45</v>
      </c>
      <c r="E169" s="4">
        <f ca="1">IF(Bezug!$G$2=1,Planungsrichtwerte_Übersicht!$C$6,IF(Bezug!$G$2=2,"-",Planungsrichtwerte_Übersicht!$C$18))</f>
        <v>40</v>
      </c>
      <c r="F169" s="4">
        <f ca="1">IF(Bezug!$G$2=1,Planungsrichtwerte_Übersicht!$C$7,IF(Bezug!$G$2=2,Planungsrichtwerte_Übersicht!$C$13,Planungsrichtwerte_Übersicht!$C$19))</f>
        <v>35</v>
      </c>
      <c r="G169" s="17"/>
      <c r="H169" s="17"/>
    </row>
    <row r="170" spans="2:8" x14ac:dyDescent="0.2">
      <c r="B170" s="4">
        <v>16.2</v>
      </c>
      <c r="C170" s="16">
        <f ca="1">IF(Daten_WP!$B$8="Herz",$C$3+10*LOG($C$2/(4*PI()*B170^2))+$C$4+$C$5,IF(Daten_WP!$B$8="Samsung",$C$3+10*LOG($C$2/(4*PI()*B170^2))+$C$4+$C$6))</f>
        <v>36.838200982206047</v>
      </c>
      <c r="D170" s="4">
        <f ca="1">IF(Bezug!$G$2=1,Planungsrichtwerte_Übersicht!$C$5,IF(Bezug!$G$2=2,Planungsrichtwerte_Übersicht!$C$11,Planungsrichtwerte_Übersicht!$C$17))</f>
        <v>45</v>
      </c>
      <c r="E170" s="4">
        <f ca="1">IF(Bezug!$G$2=1,Planungsrichtwerte_Übersicht!$C$6,IF(Bezug!$G$2=2,"-",Planungsrichtwerte_Übersicht!$C$18))</f>
        <v>40</v>
      </c>
      <c r="F170" s="4">
        <f ca="1">IF(Bezug!$G$2=1,Planungsrichtwerte_Übersicht!$C$7,IF(Bezug!$G$2=2,Planungsrichtwerte_Übersicht!$C$13,Planungsrichtwerte_Übersicht!$C$19))</f>
        <v>35</v>
      </c>
      <c r="G170" s="17"/>
      <c r="H170" s="17"/>
    </row>
    <row r="171" spans="2:8" x14ac:dyDescent="0.2">
      <c r="B171" s="4">
        <v>16.3</v>
      </c>
      <c r="C171" s="16">
        <f ca="1">IF(Daten_WP!$B$8="Herz",$C$3+10*LOG($C$2/(4*PI()*B171^2))+$C$4+$C$5,IF(Daten_WP!$B$8="Samsung",$C$3+10*LOG($C$2/(4*PI()*B171^2))+$C$4+$C$6))</f>
        <v>36.784749184979503</v>
      </c>
      <c r="D171" s="4">
        <f ca="1">IF(Bezug!$G$2=1,Planungsrichtwerte_Übersicht!$C$5,IF(Bezug!$G$2=2,Planungsrichtwerte_Übersicht!$C$11,Planungsrichtwerte_Übersicht!$C$17))</f>
        <v>45</v>
      </c>
      <c r="E171" s="4">
        <f ca="1">IF(Bezug!$G$2=1,Planungsrichtwerte_Übersicht!$C$6,IF(Bezug!$G$2=2,"-",Planungsrichtwerte_Übersicht!$C$18))</f>
        <v>40</v>
      </c>
      <c r="F171" s="4">
        <f ca="1">IF(Bezug!$G$2=1,Planungsrichtwerte_Übersicht!$C$7,IF(Bezug!$G$2=2,Planungsrichtwerte_Übersicht!$C$13,Planungsrichtwerte_Übersicht!$C$19))</f>
        <v>35</v>
      </c>
      <c r="G171" s="17"/>
      <c r="H171" s="17"/>
    </row>
    <row r="172" spans="2:8" x14ac:dyDescent="0.2">
      <c r="B172" s="4">
        <v>16.399999999999999</v>
      </c>
      <c r="C172" s="16">
        <f ca="1">IF(Daten_WP!$B$8="Herz",$C$3+10*LOG($C$2/(4*PI()*B172^2))+$C$4+$C$5,IF(Daten_WP!$B$8="Samsung",$C$3+10*LOG($C$2/(4*PI()*B172^2))+$C$4+$C$6))</f>
        <v>36.731624312104699</v>
      </c>
      <c r="D172" s="4">
        <f ca="1">IF(Bezug!$G$2=1,Planungsrichtwerte_Übersicht!$C$5,IF(Bezug!$G$2=2,Planungsrichtwerte_Übersicht!$C$11,Planungsrichtwerte_Übersicht!$C$17))</f>
        <v>45</v>
      </c>
      <c r="E172" s="4">
        <f ca="1">IF(Bezug!$G$2=1,Planungsrichtwerte_Übersicht!$C$6,IF(Bezug!$G$2=2,"-",Planungsrichtwerte_Übersicht!$C$18))</f>
        <v>40</v>
      </c>
      <c r="F172" s="4">
        <f ca="1">IF(Bezug!$G$2=1,Planungsrichtwerte_Übersicht!$C$7,IF(Bezug!$G$2=2,Planungsrichtwerte_Übersicht!$C$13,Planungsrichtwerte_Übersicht!$C$19))</f>
        <v>35</v>
      </c>
      <c r="G172" s="17"/>
      <c r="H172" s="17"/>
    </row>
    <row r="173" spans="2:8" x14ac:dyDescent="0.2">
      <c r="B173" s="4">
        <v>16.5</v>
      </c>
      <c r="C173" s="16">
        <f ca="1">IF(Daten_WP!$B$8="Herz",$C$3+10*LOG($C$2/(4*PI()*B173^2))+$C$4+$C$5,IF(Daten_WP!$B$8="Samsung",$C$3+10*LOG($C$2/(4*PI()*B173^2))+$C$4+$C$6))</f>
        <v>36.678822388780539</v>
      </c>
      <c r="D173" s="4">
        <f ca="1">IF(Bezug!$G$2=1,Planungsrichtwerte_Übersicht!$C$5,IF(Bezug!$G$2=2,Planungsrichtwerte_Übersicht!$C$11,Planungsrichtwerte_Übersicht!$C$17))</f>
        <v>45</v>
      </c>
      <c r="E173" s="4">
        <f ca="1">IF(Bezug!$G$2=1,Planungsrichtwerte_Übersicht!$C$6,IF(Bezug!$G$2=2,"-",Planungsrichtwerte_Übersicht!$C$18))</f>
        <v>40</v>
      </c>
      <c r="F173" s="4">
        <f ca="1">IF(Bezug!$G$2=1,Planungsrichtwerte_Übersicht!$C$7,IF(Bezug!$G$2=2,Planungsrichtwerte_Übersicht!$C$13,Planungsrichtwerte_Übersicht!$C$19))</f>
        <v>35</v>
      </c>
      <c r="G173" s="17"/>
      <c r="H173" s="17"/>
    </row>
    <row r="174" spans="2:8" x14ac:dyDescent="0.2">
      <c r="B174" s="4">
        <v>16.600000000000001</v>
      </c>
      <c r="C174" s="16">
        <f ca="1">IF(Daten_WP!$B$8="Herz",$C$3+10*LOG($C$2/(4*PI()*B174^2))+$C$4+$C$5,IF(Daten_WP!$B$8="Samsung",$C$3+10*LOG($C$2/(4*PI()*B174^2))+$C$4+$C$6))</f>
        <v>36.626339512257559</v>
      </c>
      <c r="D174" s="4">
        <f ca="1">IF(Bezug!$G$2=1,Planungsrichtwerte_Übersicht!$C$5,IF(Bezug!$G$2=2,Planungsrichtwerte_Übersicht!$C$11,Planungsrichtwerte_Übersicht!$C$17))</f>
        <v>45</v>
      </c>
      <c r="E174" s="4">
        <f ca="1">IF(Bezug!$G$2=1,Planungsrichtwerte_Übersicht!$C$6,IF(Bezug!$G$2=2,"-",Planungsrichtwerte_Übersicht!$C$18))</f>
        <v>40</v>
      </c>
      <c r="F174" s="4">
        <f ca="1">IF(Bezug!$G$2=1,Planungsrichtwerte_Übersicht!$C$7,IF(Bezug!$G$2=2,Planungsrichtwerte_Übersicht!$C$13,Planungsrichtwerte_Übersicht!$C$19))</f>
        <v>35</v>
      </c>
      <c r="G174" s="17"/>
      <c r="H174" s="17"/>
    </row>
    <row r="175" spans="2:8" x14ac:dyDescent="0.2">
      <c r="B175" s="4">
        <v>16.7</v>
      </c>
      <c r="C175" s="16">
        <f ca="1">IF(Daten_WP!$B$8="Herz",$C$3+10*LOG($C$2/(4*PI()*B175^2))+$C$4+$C$5,IF(Daten_WP!$B$8="Samsung",$C$3+10*LOG($C$2/(4*PI()*B175^2))+$C$4+$C$6))</f>
        <v>36.574171850106993</v>
      </c>
      <c r="D175" s="4">
        <f ca="1">IF(Bezug!$G$2=1,Planungsrichtwerte_Übersicht!$C$5,IF(Bezug!$G$2=2,Planungsrichtwerte_Übersicht!$C$11,Planungsrichtwerte_Übersicht!$C$17))</f>
        <v>45</v>
      </c>
      <c r="E175" s="4">
        <f ca="1">IF(Bezug!$G$2=1,Planungsrichtwerte_Übersicht!$C$6,IF(Bezug!$G$2=2,"-",Planungsrichtwerte_Übersicht!$C$18))</f>
        <v>40</v>
      </c>
      <c r="F175" s="4">
        <f ca="1">IF(Bezug!$G$2=1,Planungsrichtwerte_Übersicht!$C$7,IF(Bezug!$G$2=2,Planungsrichtwerte_Übersicht!$C$13,Planungsrichtwerte_Übersicht!$C$19))</f>
        <v>35</v>
      </c>
      <c r="G175" s="17"/>
      <c r="H175" s="17"/>
    </row>
    <row r="176" spans="2:8" x14ac:dyDescent="0.2">
      <c r="B176" s="4">
        <v>16.8</v>
      </c>
      <c r="C176" s="16">
        <f ca="1">IF(Daten_WP!$B$8="Herz",$C$3+10*LOG($C$2/(4*PI()*B176^2))+$C$4+$C$5,IF(Daten_WP!$B$8="Samsung",$C$3+10*LOG($C$2/(4*PI()*B176^2))+$C$4+$C$6))</f>
        <v>36.522315638541407</v>
      </c>
      <c r="D176" s="4">
        <f ca="1">IF(Bezug!$G$2=1,Planungsrichtwerte_Übersicht!$C$5,IF(Bezug!$G$2=2,Planungsrichtwerte_Übersicht!$C$11,Planungsrichtwerte_Übersicht!$C$17))</f>
        <v>45</v>
      </c>
      <c r="E176" s="4">
        <f ca="1">IF(Bezug!$G$2=1,Planungsrichtwerte_Übersicht!$C$6,IF(Bezug!$G$2=2,"-",Planungsrichtwerte_Übersicht!$C$18))</f>
        <v>40</v>
      </c>
      <c r="F176" s="4">
        <f ca="1">IF(Bezug!$G$2=1,Planungsrichtwerte_Übersicht!$C$7,IF(Bezug!$G$2=2,Planungsrichtwerte_Übersicht!$C$13,Planungsrichtwerte_Übersicht!$C$19))</f>
        <v>35</v>
      </c>
      <c r="G176" s="17"/>
      <c r="H176" s="17"/>
    </row>
    <row r="177" spans="2:8" x14ac:dyDescent="0.2">
      <c r="B177" s="4">
        <v>16.899999999999999</v>
      </c>
      <c r="C177" s="16">
        <f ca="1">IF(Daten_WP!$B$8="Herz",$C$3+10*LOG($C$2/(4*PI()*B177^2))+$C$4+$C$5,IF(Daten_WP!$B$8="Samsung",$C$3+10*LOG($C$2/(4*PI()*B177^2))+$C$4+$C$6))</f>
        <v>36.470767180785188</v>
      </c>
      <c r="D177" s="4">
        <f ca="1">IF(Bezug!$G$2=1,Planungsrichtwerte_Übersicht!$C$5,IF(Bezug!$G$2=2,Planungsrichtwerte_Übersicht!$C$11,Planungsrichtwerte_Übersicht!$C$17))</f>
        <v>45</v>
      </c>
      <c r="E177" s="4">
        <f ca="1">IF(Bezug!$G$2=1,Planungsrichtwerte_Übersicht!$C$6,IF(Bezug!$G$2=2,"-",Planungsrichtwerte_Übersicht!$C$18))</f>
        <v>40</v>
      </c>
      <c r="F177" s="4">
        <f ca="1">IF(Bezug!$G$2=1,Planungsrichtwerte_Übersicht!$C$7,IF(Bezug!$G$2=2,Planungsrichtwerte_Übersicht!$C$13,Planungsrichtwerte_Übersicht!$C$19))</f>
        <v>35</v>
      </c>
      <c r="G177" s="17"/>
      <c r="H177" s="17"/>
    </row>
    <row r="178" spans="2:8" x14ac:dyDescent="0.2">
      <c r="B178" s="4">
        <v>17</v>
      </c>
      <c r="C178" s="16">
        <f ca="1">IF(Daten_WP!$B$8="Herz",$C$3+10*LOG($C$2/(4*PI()*B178^2))+$C$4+$C$5,IF(Daten_WP!$B$8="Samsung",$C$3+10*LOG($C$2/(4*PI()*B178^2))+$C$4+$C$6))</f>
        <v>36.419522845493177</v>
      </c>
      <c r="D178" s="4">
        <f ca="1">IF(Bezug!$G$2=1,Planungsrichtwerte_Übersicht!$C$5,IF(Bezug!$G$2=2,Planungsrichtwerte_Übersicht!$C$11,Planungsrichtwerte_Übersicht!$C$17))</f>
        <v>45</v>
      </c>
      <c r="E178" s="4">
        <f ca="1">IF(Bezug!$G$2=1,Planungsrichtwerte_Übersicht!$C$6,IF(Bezug!$G$2=2,"-",Planungsrichtwerte_Übersicht!$C$18))</f>
        <v>40</v>
      </c>
      <c r="F178" s="4">
        <f ca="1">IF(Bezug!$G$2=1,Planungsrichtwerte_Übersicht!$C$7,IF(Bezug!$G$2=2,Planungsrichtwerte_Übersicht!$C$13,Planungsrichtwerte_Übersicht!$C$19))</f>
        <v>35</v>
      </c>
      <c r="G178" s="17"/>
      <c r="H178" s="17"/>
    </row>
    <row r="179" spans="2:8" x14ac:dyDescent="0.2">
      <c r="B179" s="4">
        <v>17.100000000000001</v>
      </c>
      <c r="C179" s="16">
        <f ca="1">IF(Daten_WP!$B$8="Herz",$C$3+10*LOG($C$2/(4*PI()*B179^2))+$C$4+$C$5,IF(Daten_WP!$B$8="Samsung",$C$3+10*LOG($C$2/(4*PI()*B179^2))+$C$4+$C$6))</f>
        <v>36.368579065215584</v>
      </c>
      <c r="D179" s="4">
        <f ca="1">IF(Bezug!$G$2=1,Planungsrichtwerte_Übersicht!$C$5,IF(Bezug!$G$2=2,Planungsrichtwerte_Übersicht!$C$11,Planungsrichtwerte_Übersicht!$C$17))</f>
        <v>45</v>
      </c>
      <c r="E179" s="4">
        <f ca="1">IF(Bezug!$G$2=1,Planungsrichtwerte_Übersicht!$C$6,IF(Bezug!$G$2=2,"-",Planungsrichtwerte_Übersicht!$C$18))</f>
        <v>40</v>
      </c>
      <c r="F179" s="4">
        <f ca="1">IF(Bezug!$G$2=1,Planungsrichtwerte_Übersicht!$C$7,IF(Bezug!$G$2=2,Planungsrichtwerte_Übersicht!$C$13,Planungsrichtwerte_Übersicht!$C$19))</f>
        <v>35</v>
      </c>
      <c r="G179" s="17"/>
      <c r="H179" s="17"/>
    </row>
    <row r="180" spans="2:8" x14ac:dyDescent="0.2">
      <c r="B180" s="4">
        <v>17.2</v>
      </c>
      <c r="C180" s="16">
        <f ca="1">IF(Daten_WP!$B$8="Herz",$C$3+10*LOG($C$2/(4*PI()*B180^2))+$C$4+$C$5,IF(Daten_WP!$B$8="Samsung",$C$3+10*LOG($C$2/(4*PI()*B180^2))+$C$4+$C$6))</f>
        <v>36.317932334907681</v>
      </c>
      <c r="D180" s="4">
        <f ca="1">IF(Bezug!$G$2=1,Planungsrichtwerte_Übersicht!$C$5,IF(Bezug!$G$2=2,Planungsrichtwerte_Übersicht!$C$11,Planungsrichtwerte_Übersicht!$C$17))</f>
        <v>45</v>
      </c>
      <c r="E180" s="4">
        <f ca="1">IF(Bezug!$G$2=1,Planungsrichtwerte_Übersicht!$C$6,IF(Bezug!$G$2=2,"-",Planungsrichtwerte_Übersicht!$C$18))</f>
        <v>40</v>
      </c>
      <c r="F180" s="4">
        <f ca="1">IF(Bezug!$G$2=1,Planungsrichtwerte_Übersicht!$C$7,IF(Bezug!$G$2=2,Planungsrichtwerte_Übersicht!$C$13,Planungsrichtwerte_Übersicht!$C$19))</f>
        <v>35</v>
      </c>
      <c r="G180" s="17"/>
      <c r="H180" s="17"/>
    </row>
    <row r="181" spans="2:8" x14ac:dyDescent="0.2">
      <c r="B181" s="4">
        <v>17.3</v>
      </c>
      <c r="C181" s="16">
        <f ca="1">IF(Daten_WP!$B$8="Herz",$C$3+10*LOG($C$2/(4*PI()*B181^2))+$C$4+$C$5,IF(Daten_WP!$B$8="Samsung",$C$3+10*LOG($C$2/(4*PI()*B181^2))+$C$4+$C$6))</f>
        <v>36.267579210482751</v>
      </c>
      <c r="D181" s="4">
        <f ca="1">IF(Bezug!$G$2=1,Planungsrichtwerte_Übersicht!$C$5,IF(Bezug!$G$2=2,Planungsrichtwerte_Übersicht!$C$11,Planungsrichtwerte_Übersicht!$C$17))</f>
        <v>45</v>
      </c>
      <c r="E181" s="4">
        <f ca="1">IF(Bezug!$G$2=1,Planungsrichtwerte_Übersicht!$C$6,IF(Bezug!$G$2=2,"-",Planungsrichtwerte_Übersicht!$C$18))</f>
        <v>40</v>
      </c>
      <c r="F181" s="4">
        <f ca="1">IF(Bezug!$G$2=1,Planungsrichtwerte_Übersicht!$C$7,IF(Bezug!$G$2=2,Planungsrichtwerte_Übersicht!$C$13,Planungsrichtwerte_Übersicht!$C$19))</f>
        <v>35</v>
      </c>
      <c r="G181" s="17"/>
      <c r="H181" s="17"/>
    </row>
    <row r="182" spans="2:8" x14ac:dyDescent="0.2">
      <c r="B182" s="4">
        <v>17.399999999999999</v>
      </c>
      <c r="C182" s="16">
        <f ca="1">IF(Daten_WP!$B$8="Herz",$C$3+10*LOG($C$2/(4*PI()*B182^2))+$C$4+$C$5,IF(Daten_WP!$B$8="Samsung",$C$3+10*LOG($C$2/(4*PI()*B182^2))+$C$4+$C$6))</f>
        <v>36.217516307406669</v>
      </c>
      <c r="D182" s="4">
        <f ca="1">IF(Bezug!$G$2=1,Planungsrichtwerte_Übersicht!$C$5,IF(Bezug!$G$2=2,Planungsrichtwerte_Übersicht!$C$11,Planungsrichtwerte_Übersicht!$C$17))</f>
        <v>45</v>
      </c>
      <c r="E182" s="4">
        <f ca="1">IF(Bezug!$G$2=1,Planungsrichtwerte_Übersicht!$C$6,IF(Bezug!$G$2=2,"-",Planungsrichtwerte_Übersicht!$C$18))</f>
        <v>40</v>
      </c>
      <c r="F182" s="4">
        <f ca="1">IF(Bezug!$G$2=1,Planungsrichtwerte_Übersicht!$C$7,IF(Bezug!$G$2=2,Planungsrichtwerte_Übersicht!$C$13,Planungsrichtwerte_Übersicht!$C$19))</f>
        <v>35</v>
      </c>
      <c r="G182" s="17"/>
      <c r="H182" s="17"/>
    </row>
    <row r="183" spans="2:8" x14ac:dyDescent="0.2">
      <c r="B183" s="4">
        <v>17.5</v>
      </c>
      <c r="C183" s="16">
        <f ca="1">IF(Daten_WP!$B$8="Herz",$C$3+10*LOG($C$2/(4*PI()*B183^2))+$C$4+$C$5,IF(Daten_WP!$B$8="Samsung",$C$3+10*LOG($C$2/(4*PI()*B183^2))+$C$4+$C$6))</f>
        <v>36.16774029933277</v>
      </c>
      <c r="D183" s="4">
        <f ca="1">IF(Bezug!$G$2=1,Planungsrichtwerte_Übersicht!$C$5,IF(Bezug!$G$2=2,Planungsrichtwerte_Übersicht!$C$11,Planungsrichtwerte_Übersicht!$C$17))</f>
        <v>45</v>
      </c>
      <c r="E183" s="4">
        <f ca="1">IF(Bezug!$G$2=1,Planungsrichtwerte_Übersicht!$C$6,IF(Bezug!$G$2=2,"-",Planungsrichtwerte_Übersicht!$C$18))</f>
        <v>40</v>
      </c>
      <c r="F183" s="4">
        <f ca="1">IF(Bezug!$G$2=1,Planungsrichtwerte_Übersicht!$C$7,IF(Bezug!$G$2=2,Planungsrichtwerte_Übersicht!$C$13,Planungsrichtwerte_Übersicht!$C$19))</f>
        <v>35</v>
      </c>
      <c r="G183" s="17"/>
      <c r="H183" s="17"/>
    </row>
    <row r="184" spans="2:8" x14ac:dyDescent="0.2">
      <c r="B184" s="4">
        <v>17.600000000000001</v>
      </c>
      <c r="C184" s="16">
        <f ca="1">IF(Daten_WP!$B$8="Herz",$C$3+10*LOG($C$2/(4*PI()*B184^2))+$C$4+$C$5,IF(Daten_WP!$B$8="Samsung",$C$3+10*LOG($C$2/(4*PI()*B184^2))+$C$4+$C$6))</f>
        <v>36.118247916775665</v>
      </c>
      <c r="D184" s="4">
        <f ca="1">IF(Bezug!$G$2=1,Planungsrichtwerte_Übersicht!$C$5,IF(Bezug!$G$2=2,Planungsrichtwerte_Übersicht!$C$11,Planungsrichtwerte_Übersicht!$C$17))</f>
        <v>45</v>
      </c>
      <c r="E184" s="4">
        <f ca="1">IF(Bezug!$G$2=1,Planungsrichtwerte_Übersicht!$C$6,IF(Bezug!$G$2=2,"-",Planungsrichtwerte_Übersicht!$C$18))</f>
        <v>40</v>
      </c>
      <c r="F184" s="4">
        <f ca="1">IF(Bezug!$G$2=1,Planungsrichtwerte_Übersicht!$C$7,IF(Bezug!$G$2=2,Planungsrichtwerte_Übersicht!$C$13,Planungsrichtwerte_Übersicht!$C$19))</f>
        <v>35</v>
      </c>
      <c r="G184" s="17"/>
      <c r="H184" s="17"/>
    </row>
    <row r="185" spans="2:8" x14ac:dyDescent="0.2">
      <c r="B185" s="4">
        <v>17.7</v>
      </c>
      <c r="C185" s="16">
        <f ca="1">IF(Daten_WP!$B$8="Herz",$C$3+10*LOG($C$2/(4*PI()*B185^2))+$C$4+$C$5,IF(Daten_WP!$B$8="Samsung",$C$3+10*LOG($C$2/(4*PI()*B185^2))+$C$4+$C$6))</f>
        <v>36.069035945822534</v>
      </c>
      <c r="D185" s="4">
        <f ca="1">IF(Bezug!$G$2=1,Planungsrichtwerte_Übersicht!$C$5,IF(Bezug!$G$2=2,Planungsrichtwerte_Übersicht!$C$11,Planungsrichtwerte_Übersicht!$C$17))</f>
        <v>45</v>
      </c>
      <c r="E185" s="4">
        <f ca="1">IF(Bezug!$G$2=1,Planungsrichtwerte_Übersicht!$C$6,IF(Bezug!$G$2=2,"-",Planungsrichtwerte_Übersicht!$C$18))</f>
        <v>40</v>
      </c>
      <c r="F185" s="4">
        <f ca="1">IF(Bezug!$G$2=1,Planungsrichtwerte_Übersicht!$C$7,IF(Bezug!$G$2=2,Planungsrichtwerte_Übersicht!$C$13,Planungsrichtwerte_Übersicht!$C$19))</f>
        <v>35</v>
      </c>
      <c r="G185" s="17"/>
      <c r="H185" s="17"/>
    </row>
    <row r="186" spans="2:8" x14ac:dyDescent="0.2">
      <c r="B186" s="4">
        <v>17.8</v>
      </c>
      <c r="C186" s="16">
        <f ca="1">IF(Daten_WP!$B$8="Herz",$C$3+10*LOG($C$2/(4*PI()*B186^2))+$C$4+$C$5,IF(Daten_WP!$B$8="Samsung",$C$3+10*LOG($C$2/(4*PI()*B186^2))+$C$4+$C$6))</f>
        <v>36.020101226880783</v>
      </c>
      <c r="D186" s="4">
        <f ca="1">IF(Bezug!$G$2=1,Planungsrichtwerte_Übersicht!$C$5,IF(Bezug!$G$2=2,Planungsrichtwerte_Übersicht!$C$11,Planungsrichtwerte_Übersicht!$C$17))</f>
        <v>45</v>
      </c>
      <c r="E186" s="4">
        <f ca="1">IF(Bezug!$G$2=1,Planungsrichtwerte_Übersicht!$C$6,IF(Bezug!$G$2=2,"-",Planungsrichtwerte_Übersicht!$C$18))</f>
        <v>40</v>
      </c>
      <c r="F186" s="4">
        <f ca="1">IF(Bezug!$G$2=1,Planungsrichtwerte_Übersicht!$C$7,IF(Bezug!$G$2=2,Planungsrichtwerte_Übersicht!$C$13,Planungsrichtwerte_Übersicht!$C$19))</f>
        <v>35</v>
      </c>
      <c r="G186" s="17"/>
      <c r="H186" s="17"/>
    </row>
    <row r="187" spans="2:8" x14ac:dyDescent="0.2">
      <c r="B187" s="4">
        <v>17.899999999999999</v>
      </c>
      <c r="C187" s="16">
        <f ca="1">IF(Daten_WP!$B$8="Herz",$C$3+10*LOG($C$2/(4*PI()*B187^2))+$C$4+$C$5,IF(Daten_WP!$B$8="Samsung",$C$3+10*LOG($C$2/(4*PI()*B187^2))+$C$4+$C$6))</f>
        <v>35.971440653460796</v>
      </c>
      <c r="D187" s="4">
        <f ca="1">IF(Bezug!$G$2=1,Planungsrichtwerte_Übersicht!$C$5,IF(Bezug!$G$2=2,Planungsrichtwerte_Übersicht!$C$11,Planungsrichtwerte_Übersicht!$C$17))</f>
        <v>45</v>
      </c>
      <c r="E187" s="4">
        <f ca="1">IF(Bezug!$G$2=1,Planungsrichtwerte_Übersicht!$C$6,IF(Bezug!$G$2=2,"-",Planungsrichtwerte_Übersicht!$C$18))</f>
        <v>40</v>
      </c>
      <c r="F187" s="4">
        <f ca="1">IF(Bezug!$G$2=1,Planungsrichtwerte_Übersicht!$C$7,IF(Bezug!$G$2=2,Planungsrichtwerte_Übersicht!$C$13,Planungsrichtwerte_Übersicht!$C$19))</f>
        <v>35</v>
      </c>
      <c r="G187" s="17"/>
      <c r="H187" s="17"/>
    </row>
    <row r="188" spans="2:8" x14ac:dyDescent="0.2">
      <c r="B188" s="4">
        <v>18</v>
      </c>
      <c r="C188" s="16">
        <f ca="1">IF(Daten_WP!$B$8="Herz",$C$3+10*LOG($C$2/(4*PI()*B188^2))+$C$4+$C$5,IF(Daten_WP!$B$8="Samsung",$C$3+10*LOG($C$2/(4*PI()*B188^2))+$C$4+$C$6))</f>
        <v>35.923051170992537</v>
      </c>
      <c r="D188" s="4">
        <f ca="1">IF(Bezug!$G$2=1,Planungsrichtwerte_Übersicht!$C$5,IF(Bezug!$G$2=2,Planungsrichtwerte_Übersicht!$C$11,Planungsrichtwerte_Übersicht!$C$17))</f>
        <v>45</v>
      </c>
      <c r="E188" s="4">
        <f ca="1">IF(Bezug!$G$2=1,Planungsrichtwerte_Übersicht!$C$6,IF(Bezug!$G$2=2,"-",Planungsrichtwerte_Übersicht!$C$18))</f>
        <v>40</v>
      </c>
      <c r="F188" s="4">
        <f ca="1">IF(Bezug!$G$2=1,Planungsrichtwerte_Übersicht!$C$7,IF(Bezug!$G$2=2,Planungsrichtwerte_Übersicht!$C$13,Planungsrichtwerte_Übersicht!$C$19))</f>
        <v>35</v>
      </c>
      <c r="G188" s="17"/>
      <c r="H188" s="17"/>
    </row>
    <row r="189" spans="2:8" x14ac:dyDescent="0.2">
      <c r="B189" s="4">
        <v>18.100000000000001</v>
      </c>
      <c r="C189" s="16">
        <f ca="1">IF(Daten_WP!$B$8="Herz",$C$3+10*LOG($C$2/(4*PI()*B189^2))+$C$4+$C$5,IF(Daten_WP!$B$8="Samsung",$C$3+10*LOG($C$2/(4*PI()*B189^2))+$C$4+$C$6))</f>
        <v>35.874929775674971</v>
      </c>
      <c r="D189" s="4">
        <f ca="1">IF(Bezug!$G$2=1,Planungsrichtwerte_Übersicht!$C$5,IF(Bezug!$G$2=2,Planungsrichtwerte_Übersicht!$C$11,Planungsrichtwerte_Übersicht!$C$17))</f>
        <v>45</v>
      </c>
      <c r="E189" s="4">
        <f ca="1">IF(Bezug!$G$2=1,Planungsrichtwerte_Übersicht!$C$6,IF(Bezug!$G$2=2,"-",Planungsrichtwerte_Übersicht!$C$18))</f>
        <v>40</v>
      </c>
      <c r="F189" s="4">
        <f ca="1">IF(Bezug!$G$2=1,Planungsrichtwerte_Übersicht!$C$7,IF(Bezug!$G$2=2,Planungsrichtwerte_Übersicht!$C$13,Planungsrichtwerte_Übersicht!$C$19))</f>
        <v>35</v>
      </c>
      <c r="G189" s="17"/>
      <c r="H189" s="17"/>
    </row>
    <row r="190" spans="2:8" x14ac:dyDescent="0.2">
      <c r="B190" s="4">
        <v>18.2</v>
      </c>
      <c r="C190" s="16">
        <f ca="1">IF(Daten_WP!$B$8="Herz",$C$3+10*LOG($C$2/(4*PI()*B190^2))+$C$4+$C$5,IF(Daten_WP!$B$8="Samsung",$C$3+10*LOG($C$2/(4*PI()*B190^2))+$C$4+$C$6))</f>
        <v>35.827073513357163</v>
      </c>
      <c r="D190" s="4">
        <f ca="1">IF(Bezug!$G$2=1,Planungsrichtwerte_Übersicht!$C$5,IF(Bezug!$G$2=2,Planungsrichtwerte_Übersicht!$C$11,Planungsrichtwerte_Übersicht!$C$17))</f>
        <v>45</v>
      </c>
      <c r="E190" s="4">
        <f ca="1">IF(Bezug!$G$2=1,Planungsrichtwerte_Übersicht!$C$6,IF(Bezug!$G$2=2,"-",Planungsrichtwerte_Übersicht!$C$18))</f>
        <v>40</v>
      </c>
      <c r="F190" s="4">
        <f ca="1">IF(Bezug!$G$2=1,Planungsrichtwerte_Übersicht!$C$7,IF(Bezug!$G$2=2,Planungsrichtwerte_Übersicht!$C$13,Planungsrichtwerte_Übersicht!$C$19))</f>
        <v>35</v>
      </c>
      <c r="G190" s="17"/>
      <c r="H190" s="17"/>
    </row>
    <row r="191" spans="2:8" x14ac:dyDescent="0.2">
      <c r="B191" s="4">
        <v>18.3</v>
      </c>
      <c r="C191" s="16">
        <f ca="1">IF(Daten_WP!$B$8="Herz",$C$3+10*LOG($C$2/(4*PI()*B191^2))+$C$4+$C$5,IF(Daten_WP!$B$8="Samsung",$C$3+10*LOG($C$2/(4*PI()*B191^2))+$C$4+$C$6))</f>
        <v>35.779479478450071</v>
      </c>
      <c r="D191" s="4">
        <f ca="1">IF(Bezug!$G$2=1,Planungsrichtwerte_Übersicht!$C$5,IF(Bezug!$G$2=2,Planungsrichtwerte_Übersicht!$C$11,Planungsrichtwerte_Übersicht!$C$17))</f>
        <v>45</v>
      </c>
      <c r="E191" s="4">
        <f ca="1">IF(Bezug!$G$2=1,Planungsrichtwerte_Übersicht!$C$6,IF(Bezug!$G$2=2,"-",Planungsrichtwerte_Übersicht!$C$18))</f>
        <v>40</v>
      </c>
      <c r="F191" s="4">
        <f ca="1">IF(Bezug!$G$2=1,Planungsrichtwerte_Übersicht!$C$7,IF(Bezug!$G$2=2,Planungsrichtwerte_Übersicht!$C$13,Planungsrichtwerte_Übersicht!$C$19))</f>
        <v>35</v>
      </c>
      <c r="G191" s="17"/>
      <c r="H191" s="17"/>
    </row>
    <row r="192" spans="2:8" x14ac:dyDescent="0.2">
      <c r="B192" s="4">
        <v>18.399999999999999</v>
      </c>
      <c r="C192" s="16">
        <f ca="1">IF(Daten_WP!$B$8="Herz",$C$3+10*LOG($C$2/(4*PI()*B192^2))+$C$4+$C$5,IF(Daten_WP!$B$8="Samsung",$C$3+10*LOG($C$2/(4*PI()*B192^2))+$C$4+$C$6))</f>
        <v>35.732144812867929</v>
      </c>
      <c r="D192" s="4">
        <f ca="1">IF(Bezug!$G$2=1,Planungsrichtwerte_Übersicht!$C$5,IF(Bezug!$G$2=2,Planungsrichtwerte_Übersicht!$C$11,Planungsrichtwerte_Übersicht!$C$17))</f>
        <v>45</v>
      </c>
      <c r="E192" s="4">
        <f ca="1">IF(Bezug!$G$2=1,Planungsrichtwerte_Übersicht!$C$6,IF(Bezug!$G$2=2,"-",Planungsrichtwerte_Übersicht!$C$18))</f>
        <v>40</v>
      </c>
      <c r="F192" s="4">
        <f ca="1">IF(Bezug!$G$2=1,Planungsrichtwerte_Übersicht!$C$7,IF(Bezug!$G$2=2,Planungsrichtwerte_Übersicht!$C$13,Planungsrichtwerte_Übersicht!$C$19))</f>
        <v>35</v>
      </c>
      <c r="G192" s="17"/>
      <c r="H192" s="17"/>
    </row>
    <row r="193" spans="2:8" x14ac:dyDescent="0.2">
      <c r="B193" s="4">
        <v>18.5</v>
      </c>
      <c r="C193" s="16">
        <f ca="1">IF(Daten_WP!$B$8="Herz",$C$3+10*LOG($C$2/(4*PI()*B193^2))+$C$4+$C$5,IF(Daten_WP!$B$8="Samsung",$C$3+10*LOG($C$2/(4*PI()*B193^2))+$C$4+$C$6))</f>
        <v>35.685066704998384</v>
      </c>
      <c r="D193" s="4">
        <f ca="1">IF(Bezug!$G$2=1,Planungsrichtwerte_Übersicht!$C$5,IF(Bezug!$G$2=2,Planungsrichtwerte_Übersicht!$C$11,Planungsrichtwerte_Übersicht!$C$17))</f>
        <v>45</v>
      </c>
      <c r="E193" s="4">
        <f ca="1">IF(Bezug!$G$2=1,Planungsrichtwerte_Übersicht!$C$6,IF(Bezug!$G$2=2,"-",Planungsrichtwerte_Übersicht!$C$18))</f>
        <v>40</v>
      </c>
      <c r="F193" s="4">
        <f ca="1">IF(Bezug!$G$2=1,Planungsrichtwerte_Übersicht!$C$7,IF(Bezug!$G$2=2,Planungsrichtwerte_Übersicht!$C$13,Planungsrichtwerte_Übersicht!$C$19))</f>
        <v>35</v>
      </c>
      <c r="G193" s="17"/>
      <c r="H193" s="17"/>
    </row>
    <row r="194" spans="2:8" x14ac:dyDescent="0.2">
      <c r="B194" s="4">
        <v>18.600000000000001</v>
      </c>
      <c r="C194" s="16">
        <f ca="1">IF(Daten_WP!$B$8="Herz",$C$3+10*LOG($C$2/(4*PI()*B194^2))+$C$4+$C$5,IF(Daten_WP!$B$8="Samsung",$C$3+10*LOG($C$2/(4*PI()*B194^2))+$C$4+$C$6))</f>
        <v>35.638242388700334</v>
      </c>
      <c r="D194" s="4">
        <f ca="1">IF(Bezug!$G$2=1,Planungsrichtwerte_Übersicht!$C$5,IF(Bezug!$G$2=2,Planungsrichtwerte_Übersicht!$C$11,Planungsrichtwerte_Übersicht!$C$17))</f>
        <v>45</v>
      </c>
      <c r="E194" s="4">
        <f ca="1">IF(Bezug!$G$2=1,Planungsrichtwerte_Übersicht!$C$6,IF(Bezug!$G$2=2,"-",Planungsrichtwerte_Übersicht!$C$18))</f>
        <v>40</v>
      </c>
      <c r="F194" s="4">
        <f ca="1">IF(Bezug!$G$2=1,Planungsrichtwerte_Übersicht!$C$7,IF(Bezug!$G$2=2,Planungsrichtwerte_Übersicht!$C$13,Planungsrichtwerte_Übersicht!$C$19))</f>
        <v>35</v>
      </c>
      <c r="G194" s="17"/>
      <c r="H194" s="17"/>
    </row>
    <row r="195" spans="2:8" x14ac:dyDescent="0.2">
      <c r="B195" s="4">
        <v>18.7</v>
      </c>
      <c r="C195" s="16">
        <f ca="1">IF(Daten_WP!$B$8="Herz",$C$3+10*LOG($C$2/(4*PI()*B195^2))+$C$4+$C$5,IF(Daten_WP!$B$8="Samsung",$C$3+10*LOG($C$2/(4*PI()*B195^2))+$C$4+$C$6))</f>
        <v>35.591669142328684</v>
      </c>
      <c r="D195" s="4">
        <f ca="1">IF(Bezug!$G$2=1,Planungsrichtwerte_Übersicht!$C$5,IF(Bezug!$G$2=2,Planungsrichtwerte_Übersicht!$C$11,Planungsrichtwerte_Übersicht!$C$17))</f>
        <v>45</v>
      </c>
      <c r="E195" s="4">
        <f ca="1">IF(Bezug!$G$2=1,Planungsrichtwerte_Übersicht!$C$6,IF(Bezug!$G$2=2,"-",Planungsrichtwerte_Übersicht!$C$18))</f>
        <v>40</v>
      </c>
      <c r="F195" s="4">
        <f ca="1">IF(Bezug!$G$2=1,Planungsrichtwerte_Übersicht!$C$7,IF(Bezug!$G$2=2,Planungsrichtwerte_Übersicht!$C$13,Planungsrichtwerte_Übersicht!$C$19))</f>
        <v>35</v>
      </c>
      <c r="G195" s="17"/>
      <c r="H195" s="17"/>
    </row>
    <row r="196" spans="2:8" x14ac:dyDescent="0.2">
      <c r="B196" s="4">
        <v>18.8</v>
      </c>
      <c r="C196" s="16">
        <f ca="1">IF(Daten_WP!$B$8="Herz",$C$3+10*LOG($C$2/(4*PI()*B196^2))+$C$4+$C$5,IF(Daten_WP!$B$8="Samsung",$C$3+10*LOG($C$2/(4*PI()*B196^2))+$C$4+$C$6))</f>
        <v>35.545344287785063</v>
      </c>
      <c r="D196" s="4">
        <f ca="1">IF(Bezug!$G$2=1,Planungsrichtwerte_Übersicht!$C$5,IF(Bezug!$G$2=2,Planungsrichtwerte_Übersicht!$C$11,Planungsrichtwerte_Übersicht!$C$17))</f>
        <v>45</v>
      </c>
      <c r="E196" s="4">
        <f ca="1">IF(Bezug!$G$2=1,Planungsrichtwerte_Übersicht!$C$6,IF(Bezug!$G$2=2,"-",Planungsrichtwerte_Übersicht!$C$18))</f>
        <v>40</v>
      </c>
      <c r="F196" s="4">
        <f ca="1">IF(Bezug!$G$2=1,Planungsrichtwerte_Übersicht!$C$7,IF(Bezug!$G$2=2,Planungsrichtwerte_Übersicht!$C$13,Planungsrichtwerte_Übersicht!$C$19))</f>
        <v>35</v>
      </c>
      <c r="G196" s="17"/>
      <c r="H196" s="17"/>
    </row>
    <row r="197" spans="2:8" x14ac:dyDescent="0.2">
      <c r="B197" s="4">
        <v>18.899999999999999</v>
      </c>
      <c r="C197" s="16">
        <f ca="1">IF(Daten_WP!$B$8="Herz",$C$3+10*LOG($C$2/(4*PI()*B197^2))+$C$4+$C$5,IF(Daten_WP!$B$8="Samsung",$C$3+10*LOG($C$2/(4*PI()*B197^2))+$C$4+$C$6))</f>
        <v>35.499265189593778</v>
      </c>
      <c r="D197" s="4">
        <f ca="1">IF(Bezug!$G$2=1,Planungsrichtwerte_Übersicht!$C$5,IF(Bezug!$G$2=2,Planungsrichtwerte_Übersicht!$C$11,Planungsrichtwerte_Übersicht!$C$17))</f>
        <v>45</v>
      </c>
      <c r="E197" s="4">
        <f ca="1">IF(Bezug!$G$2=1,Planungsrichtwerte_Übersicht!$C$6,IF(Bezug!$G$2=2,"-",Planungsrichtwerte_Übersicht!$C$18))</f>
        <v>40</v>
      </c>
      <c r="F197" s="4">
        <f ca="1">IF(Bezug!$G$2=1,Planungsrichtwerte_Übersicht!$C$7,IF(Bezug!$G$2=2,Planungsrichtwerte_Übersicht!$C$13,Planungsrichtwerte_Übersicht!$C$19))</f>
        <v>35</v>
      </c>
      <c r="G197" s="17"/>
      <c r="H197" s="17"/>
    </row>
    <row r="198" spans="2:8" x14ac:dyDescent="0.2">
      <c r="B198" s="4">
        <v>19</v>
      </c>
      <c r="C198" s="16">
        <f ca="1">IF(Daten_WP!$B$8="Herz",$C$3+10*LOG($C$2/(4*PI()*B198^2))+$C$4+$C$5,IF(Daten_WP!$B$8="Samsung",$C$3+10*LOG($C$2/(4*PI()*B198^2))+$C$4+$C$6))</f>
        <v>35.453429254002081</v>
      </c>
      <c r="D198" s="4">
        <f ca="1">IF(Bezug!$G$2=1,Planungsrichtwerte_Übersicht!$C$5,IF(Bezug!$G$2=2,Planungsrichtwerte_Übersicht!$C$11,Planungsrichtwerte_Übersicht!$C$17))</f>
        <v>45</v>
      </c>
      <c r="E198" s="4">
        <f ca="1">IF(Bezug!$G$2=1,Planungsrichtwerte_Übersicht!$C$6,IF(Bezug!$G$2=2,"-",Planungsrichtwerte_Übersicht!$C$18))</f>
        <v>40</v>
      </c>
      <c r="F198" s="4">
        <f ca="1">IF(Bezug!$G$2=1,Planungsrichtwerte_Übersicht!$C$7,IF(Bezug!$G$2=2,Planungsrichtwerte_Übersicht!$C$13,Planungsrichtwerte_Übersicht!$C$19))</f>
        <v>35</v>
      </c>
      <c r="G198" s="17"/>
      <c r="H198" s="17"/>
    </row>
    <row r="199" spans="2:8" x14ac:dyDescent="0.2">
      <c r="B199" s="4">
        <v>19.100000000000001</v>
      </c>
      <c r="C199" s="16">
        <f ca="1">IF(Daten_WP!$B$8="Herz",$C$3+10*LOG($C$2/(4*PI()*B199^2))+$C$4+$C$5,IF(Daten_WP!$B$8="Samsung",$C$3+10*LOG($C$2/(4*PI()*B199^2))+$C$4+$C$6))</f>
        <v>35.407833928104111</v>
      </c>
      <c r="D199" s="4">
        <f ca="1">IF(Bezug!$G$2=1,Planungsrichtwerte_Übersicht!$C$5,IF(Bezug!$G$2=2,Planungsrichtwerte_Übersicht!$C$11,Planungsrichtwerte_Übersicht!$C$17))</f>
        <v>45</v>
      </c>
      <c r="E199" s="4">
        <f ca="1">IF(Bezug!$G$2=1,Planungsrichtwerte_Übersicht!$C$6,IF(Bezug!$G$2=2,"-",Planungsrichtwerte_Übersicht!$C$18))</f>
        <v>40</v>
      </c>
      <c r="F199" s="4">
        <f ca="1">IF(Bezug!$G$2=1,Planungsrichtwerte_Übersicht!$C$7,IF(Bezug!$G$2=2,Planungsrichtwerte_Übersicht!$C$13,Planungsrichtwerte_Übersicht!$C$19))</f>
        <v>35</v>
      </c>
      <c r="G199" s="17"/>
      <c r="H199" s="17"/>
    </row>
    <row r="200" spans="2:8" x14ac:dyDescent="0.2">
      <c r="B200" s="4">
        <v>19.2</v>
      </c>
      <c r="C200" s="16">
        <f ca="1">IF(Daten_WP!$B$8="Herz",$C$3+10*LOG($C$2/(4*PI()*B200^2))+$C$4+$C$5,IF(Daten_WP!$B$8="Samsung",$C$3+10*LOG($C$2/(4*PI()*B200^2))+$C$4+$C$6))</f>
        <v>35.36247669898767</v>
      </c>
      <c r="D200" s="4">
        <f ca="1">IF(Bezug!$G$2=1,Planungsrichtwerte_Übersicht!$C$5,IF(Bezug!$G$2=2,Planungsrichtwerte_Übersicht!$C$11,Planungsrichtwerte_Übersicht!$C$17))</f>
        <v>45</v>
      </c>
      <c r="E200" s="4">
        <f ca="1">IF(Bezug!$G$2=1,Planungsrichtwerte_Übersicht!$C$6,IF(Bezug!$G$2=2,"-",Planungsrichtwerte_Übersicht!$C$18))</f>
        <v>40</v>
      </c>
      <c r="F200" s="4">
        <f ca="1">IF(Bezug!$G$2=1,Planungsrichtwerte_Übersicht!$C$7,IF(Bezug!$G$2=2,Planungsrichtwerte_Übersicht!$C$13,Planungsrichtwerte_Übersicht!$C$19))</f>
        <v>35</v>
      </c>
      <c r="G200" s="17"/>
      <c r="H200" s="17"/>
    </row>
    <row r="201" spans="2:8" x14ac:dyDescent="0.2">
      <c r="B201" s="4">
        <v>19.3</v>
      </c>
      <c r="C201" s="16">
        <f ca="1">IF(Daten_WP!$B$8="Herz",$C$3+10*LOG($C$2/(4*PI()*B201^2))+$C$4+$C$5,IF(Daten_WP!$B$8="Samsung",$C$3+10*LOG($C$2/(4*PI()*B201^2))+$C$4+$C$6))</f>
        <v>35.317355092903185</v>
      </c>
      <c r="D201" s="4">
        <f ca="1">IF(Bezug!$G$2=1,Planungsrichtwerte_Übersicht!$C$5,IF(Bezug!$G$2=2,Planungsrichtwerte_Übersicht!$C$11,Planungsrichtwerte_Übersicht!$C$17))</f>
        <v>45</v>
      </c>
      <c r="E201" s="4">
        <f ca="1">IF(Bezug!$G$2=1,Planungsrichtwerte_Übersicht!$C$6,IF(Bezug!$G$2=2,"-",Planungsrichtwerte_Übersicht!$C$18))</f>
        <v>40</v>
      </c>
      <c r="F201" s="4">
        <f ca="1">IF(Bezug!$G$2=1,Planungsrichtwerte_Übersicht!$C$7,IF(Bezug!$G$2=2,Planungsrichtwerte_Übersicht!$C$13,Planungsrichtwerte_Übersicht!$C$19))</f>
        <v>35</v>
      </c>
      <c r="G201" s="17"/>
      <c r="H201" s="17"/>
    </row>
    <row r="202" spans="2:8" x14ac:dyDescent="0.2">
      <c r="B202" s="4">
        <v>19.399999999999999</v>
      </c>
      <c r="C202" s="16">
        <f ca="1">IF(Daten_WP!$B$8="Herz",$C$3+10*LOG($C$2/(4*PI()*B202^2))+$C$4+$C$5,IF(Daten_WP!$B$8="Samsung",$C$3+10*LOG($C$2/(4*PI()*B202^2))+$C$4+$C$6))</f>
        <v>35.272466674454144</v>
      </c>
      <c r="D202" s="4">
        <f ca="1">IF(Bezug!$G$2=1,Planungsrichtwerte_Übersicht!$C$5,IF(Bezug!$G$2=2,Planungsrichtwerte_Übersicht!$C$11,Planungsrichtwerte_Übersicht!$C$17))</f>
        <v>45</v>
      </c>
      <c r="E202" s="4">
        <f ca="1">IF(Bezug!$G$2=1,Planungsrichtwerte_Übersicht!$C$6,IF(Bezug!$G$2=2,"-",Planungsrichtwerte_Übersicht!$C$18))</f>
        <v>40</v>
      </c>
      <c r="F202" s="4">
        <f ca="1">IF(Bezug!$G$2=1,Planungsrichtwerte_Übersicht!$C$7,IF(Bezug!$G$2=2,Planungsrichtwerte_Übersicht!$C$13,Planungsrichtwerte_Übersicht!$C$19))</f>
        <v>35</v>
      </c>
      <c r="G202" s="17"/>
      <c r="H202" s="17"/>
    </row>
    <row r="203" spans="2:8" x14ac:dyDescent="0.2">
      <c r="B203" s="4">
        <v>19.5</v>
      </c>
      <c r="C203" s="16">
        <f ca="1">IF(Daten_WP!$B$8="Herz",$C$3+10*LOG($C$2/(4*PI()*B203^2))+$C$4+$C$5,IF(Daten_WP!$B$8="Samsung",$C$3+10*LOG($C$2/(4*PI()*B203^2))+$C$4+$C$6))</f>
        <v>35.2278090458083</v>
      </c>
      <c r="D203" s="4">
        <f ca="1">IF(Bezug!$G$2=1,Planungsrichtwerte_Übersicht!$C$5,IF(Bezug!$G$2=2,Planungsrichtwerte_Übersicht!$C$11,Planungsrichtwerte_Übersicht!$C$17))</f>
        <v>45</v>
      </c>
      <c r="E203" s="4">
        <f ca="1">IF(Bezug!$G$2=1,Planungsrichtwerte_Übersicht!$C$6,IF(Bezug!$G$2=2,"-",Planungsrichtwerte_Übersicht!$C$18))</f>
        <v>40</v>
      </c>
      <c r="F203" s="4">
        <f ca="1">IF(Bezug!$G$2=1,Planungsrichtwerte_Übersicht!$C$7,IF(Bezug!$G$2=2,Planungsrichtwerte_Übersicht!$C$13,Planungsrichtwerte_Übersicht!$C$19))</f>
        <v>35</v>
      </c>
      <c r="G203" s="17"/>
      <c r="H203" s="17"/>
    </row>
    <row r="204" spans="2:8" x14ac:dyDescent="0.2">
      <c r="B204" s="4">
        <v>19.600000000000001</v>
      </c>
      <c r="C204" s="16">
        <f ca="1">IF(Daten_WP!$B$8="Herz",$C$3+10*LOG($C$2/(4*PI()*B204^2))+$C$4+$C$5,IF(Daten_WP!$B$8="Samsung",$C$3+10*LOG($C$2/(4*PI()*B204^2))+$C$4+$C$6))</f>
        <v>35.183379845929139</v>
      </c>
      <c r="D204" s="4">
        <f ca="1">IF(Bezug!$G$2=1,Planungsrichtwerte_Übersicht!$C$5,IF(Bezug!$G$2=2,Planungsrichtwerte_Übersicht!$C$11,Planungsrichtwerte_Übersicht!$C$17))</f>
        <v>45</v>
      </c>
      <c r="E204" s="4">
        <f ca="1">IF(Bezug!$G$2=1,Planungsrichtwerte_Übersicht!$C$6,IF(Bezug!$G$2=2,"-",Planungsrichtwerte_Übersicht!$C$18))</f>
        <v>40</v>
      </c>
      <c r="F204" s="4">
        <f ca="1">IF(Bezug!$G$2=1,Planungsrichtwerte_Übersicht!$C$7,IF(Bezug!$G$2=2,Planungsrichtwerte_Übersicht!$C$13,Planungsrichtwerte_Übersicht!$C$19))</f>
        <v>35</v>
      </c>
      <c r="G204" s="17"/>
      <c r="H204" s="17"/>
    </row>
    <row r="205" spans="2:8" x14ac:dyDescent="0.2">
      <c r="B205" s="4">
        <v>19.7</v>
      </c>
      <c r="C205" s="16">
        <f ca="1">IF(Daten_WP!$B$8="Herz",$C$3+10*LOG($C$2/(4*PI()*B205^2))+$C$4+$C$5,IF(Daten_WP!$B$8="Samsung",$C$3+10*LOG($C$2/(4*PI()*B205^2))+$C$4+$C$6))</f>
        <v>35.139176749826802</v>
      </c>
      <c r="D205" s="4">
        <f ca="1">IF(Bezug!$G$2=1,Planungsrichtwerte_Übersicht!$C$5,IF(Bezug!$G$2=2,Planungsrichtwerte_Übersicht!$C$11,Planungsrichtwerte_Übersicht!$C$17))</f>
        <v>45</v>
      </c>
      <c r="E205" s="4">
        <f ca="1">IF(Bezug!$G$2=1,Planungsrichtwerte_Übersicht!$C$6,IF(Bezug!$G$2=2,"-",Planungsrichtwerte_Übersicht!$C$18))</f>
        <v>40</v>
      </c>
      <c r="F205" s="4">
        <f ca="1">IF(Bezug!$G$2=1,Planungsrichtwerte_Übersicht!$C$7,IF(Bezug!$G$2=2,Planungsrichtwerte_Übersicht!$C$13,Planungsrichtwerte_Übersicht!$C$19))</f>
        <v>35</v>
      </c>
      <c r="G205" s="17"/>
      <c r="H205" s="17"/>
    </row>
    <row r="206" spans="2:8" x14ac:dyDescent="0.2">
      <c r="B206" s="4">
        <v>19.8</v>
      </c>
      <c r="C206" s="16">
        <f ca="1">IF(Daten_WP!$B$8="Herz",$C$3+10*LOG($C$2/(4*PI()*B206^2))+$C$4+$C$5,IF(Daten_WP!$B$8="Samsung",$C$3+10*LOG($C$2/(4*PI()*B206^2))+$C$4+$C$6))</f>
        <v>35.095197467828044</v>
      </c>
      <c r="D206" s="4">
        <f ca="1">IF(Bezug!$G$2=1,Planungsrichtwerte_Übersicht!$C$5,IF(Bezug!$G$2=2,Planungsrichtwerte_Übersicht!$C$11,Planungsrichtwerte_Übersicht!$C$17))</f>
        <v>45</v>
      </c>
      <c r="E206" s="4">
        <f ca="1">IF(Bezug!$G$2=1,Planungsrichtwerte_Übersicht!$C$6,IF(Bezug!$G$2=2,"-",Planungsrichtwerte_Übersicht!$C$18))</f>
        <v>40</v>
      </c>
      <c r="F206" s="4">
        <f ca="1">IF(Bezug!$G$2=1,Planungsrichtwerte_Übersicht!$C$7,IF(Bezug!$G$2=2,Planungsrichtwerte_Übersicht!$C$13,Planungsrichtwerte_Übersicht!$C$19))</f>
        <v>35</v>
      </c>
      <c r="G206" s="17"/>
      <c r="H206" s="17"/>
    </row>
    <row r="207" spans="2:8" x14ac:dyDescent="0.2">
      <c r="B207" s="4">
        <v>19.899999999999999</v>
      </c>
      <c r="C207" s="16">
        <f ca="1">IF(Daten_WP!$B$8="Herz",$C$3+10*LOG($C$2/(4*PI()*B207^2))+$C$4+$C$5,IF(Daten_WP!$B$8="Samsung",$C$3+10*LOG($C$2/(4*PI()*B207^2))+$C$4+$C$6))</f>
        <v>35.051439744864531</v>
      </c>
      <c r="D207" s="4">
        <f ca="1">IF(Bezug!$G$2=1,Planungsrichtwerte_Übersicht!$C$5,IF(Bezug!$G$2=2,Planungsrichtwerte_Übersicht!$C$11,Planungsrichtwerte_Übersicht!$C$17))</f>
        <v>45</v>
      </c>
      <c r="E207" s="4">
        <f ca="1">IF(Bezug!$G$2=1,Planungsrichtwerte_Übersicht!$C$6,IF(Bezug!$G$2=2,"-",Planungsrichtwerte_Übersicht!$C$18))</f>
        <v>40</v>
      </c>
      <c r="F207" s="4">
        <f ca="1">IF(Bezug!$G$2=1,Planungsrichtwerte_Übersicht!$C$7,IF(Bezug!$G$2=2,Planungsrichtwerte_Übersicht!$C$13,Planungsrichtwerte_Übersicht!$C$19))</f>
        <v>35</v>
      </c>
      <c r="G207" s="17"/>
      <c r="H207" s="17"/>
    </row>
    <row r="208" spans="2:8" x14ac:dyDescent="0.2">
      <c r="B208" s="4">
        <v>20</v>
      </c>
      <c r="C208" s="16">
        <f ca="1">IF(Daten_WP!$B$8="Herz",$C$3+10*LOG($C$2/(4*PI()*B208^2))+$C$4+$C$5,IF(Daten_WP!$B$8="Samsung",$C$3+10*LOG($C$2/(4*PI()*B208^2))+$C$4+$C$6))</f>
        <v>35.007901359779041</v>
      </c>
      <c r="D208" s="4">
        <f ca="1">IF(Bezug!$G$2=1,Planungsrichtwerte_Übersicht!$C$5,IF(Bezug!$G$2=2,Planungsrichtwerte_Übersicht!$C$11,Planungsrichtwerte_Übersicht!$C$17))</f>
        <v>45</v>
      </c>
      <c r="E208" s="4">
        <f ca="1">IF(Bezug!$G$2=1,Planungsrichtwerte_Übersicht!$C$6,IF(Bezug!$G$2=2,"-",Planungsrichtwerte_Übersicht!$C$18))</f>
        <v>40</v>
      </c>
      <c r="F208" s="4">
        <f ca="1">IF(Bezug!$G$2=1,Planungsrichtwerte_Übersicht!$C$7,IF(Bezug!$G$2=2,Planungsrichtwerte_Übersicht!$C$13,Planungsrichtwerte_Übersicht!$C$19))</f>
        <v>35</v>
      </c>
      <c r="G208" s="17"/>
      <c r="H208" s="17"/>
    </row>
    <row r="209" spans="2:8" x14ac:dyDescent="0.2">
      <c r="B209" s="4">
        <v>20.100000000000001</v>
      </c>
      <c r="C209" s="16">
        <f ca="1">IF(Daten_WP!$B$8="Herz",$C$3+10*LOG($C$2/(4*PI()*B209^2))+$C$4+$C$5,IF(Daten_WP!$B$8="Samsung",$C$3+10*LOG($C$2/(4*PI()*B209^2))+$C$4+$C$6))</f>
        <v>34.964580124648883</v>
      </c>
      <c r="D209" s="4">
        <f ca="1">IF(Bezug!$G$2=1,Planungsrichtwerte_Übersicht!$C$5,IF(Bezug!$G$2=2,Planungsrichtwerte_Übersicht!$C$11,Planungsrichtwerte_Übersicht!$C$17))</f>
        <v>45</v>
      </c>
      <c r="E209" s="4">
        <f ca="1">IF(Bezug!$G$2=1,Planungsrichtwerte_Übersicht!$C$6,IF(Bezug!$G$2=2,"-",Planungsrichtwerte_Übersicht!$C$18))</f>
        <v>40</v>
      </c>
      <c r="F209" s="4">
        <f ca="1">IF(Bezug!$G$2=1,Planungsrichtwerte_Übersicht!$C$7,IF(Bezug!$G$2=2,Planungsrichtwerte_Übersicht!$C$13,Planungsrichtwerte_Übersicht!$C$19))</f>
        <v>35</v>
      </c>
      <c r="G209" s="17"/>
      <c r="H209" s="17"/>
    </row>
    <row r="210" spans="2:8" x14ac:dyDescent="0.2">
      <c r="B210" s="4">
        <v>20.2</v>
      </c>
      <c r="C210" s="16">
        <f ca="1">IF(Daten_WP!$B$8="Herz",$C$3+10*LOG($C$2/(4*PI()*B210^2))+$C$4+$C$5,IF(Daten_WP!$B$8="Samsung",$C$3+10*LOG($C$2/(4*PI()*B210^2))+$C$4+$C$6))</f>
        <v>34.921473884126186</v>
      </c>
      <c r="D210" s="4">
        <f ca="1">IF(Bezug!$G$2=1,Planungsrichtwerte_Übersicht!$C$5,IF(Bezug!$G$2=2,Planungsrichtwerte_Übersicht!$C$11,Planungsrichtwerte_Übersicht!$C$17))</f>
        <v>45</v>
      </c>
      <c r="E210" s="4">
        <f ca="1">IF(Bezug!$G$2=1,Planungsrichtwerte_Übersicht!$C$6,IF(Bezug!$G$2=2,"-",Planungsrichtwerte_Übersicht!$C$18))</f>
        <v>40</v>
      </c>
      <c r="F210" s="4">
        <f ca="1">IF(Bezug!$G$2=1,Planungsrichtwerte_Übersicht!$C$7,IF(Bezug!$G$2=2,Planungsrichtwerte_Übersicht!$C$13,Planungsrichtwerte_Übersicht!$C$19))</f>
        <v>35</v>
      </c>
      <c r="G210" s="17"/>
      <c r="H210" s="17"/>
    </row>
    <row r="211" spans="2:8" x14ac:dyDescent="0.2">
      <c r="B211" s="4">
        <v>20.3</v>
      </c>
      <c r="C211" s="16">
        <f ca="1">IF(Daten_WP!$B$8="Herz",$C$3+10*LOG($C$2/(4*PI()*B211^2))+$C$4+$C$5,IF(Daten_WP!$B$8="Samsung",$C$3+10*LOG($C$2/(4*PI()*B211^2))+$C$4+$C$6))</f>
        <v>34.878580514794407</v>
      </c>
      <c r="D211" s="4">
        <f ca="1">IF(Bezug!$G$2=1,Planungsrichtwerte_Übersicht!$C$5,IF(Bezug!$G$2=2,Planungsrichtwerte_Übersicht!$C$11,Planungsrichtwerte_Übersicht!$C$17))</f>
        <v>45</v>
      </c>
      <c r="E211" s="4">
        <f ca="1">IF(Bezug!$G$2=1,Planungsrichtwerte_Übersicht!$C$6,IF(Bezug!$G$2=2,"-",Planungsrichtwerte_Übersicht!$C$18))</f>
        <v>40</v>
      </c>
      <c r="F211" s="4">
        <f ca="1">IF(Bezug!$G$2=1,Planungsrichtwerte_Übersicht!$C$7,IF(Bezug!$G$2=2,Planungsrichtwerte_Übersicht!$C$13,Planungsrichtwerte_Übersicht!$C$19))</f>
        <v>35</v>
      </c>
      <c r="G211" s="17"/>
      <c r="H211" s="17"/>
    </row>
    <row r="212" spans="2:8" x14ac:dyDescent="0.2">
      <c r="B212" s="4">
        <v>20.399999999999999</v>
      </c>
      <c r="C212" s="16">
        <f ca="1">IF(Daten_WP!$B$8="Herz",$C$3+10*LOG($C$2/(4*PI()*B212^2))+$C$4+$C$5,IF(Daten_WP!$B$8="Samsung",$C$3+10*LOG($C$2/(4*PI()*B212^2))+$C$4+$C$6))</f>
        <v>34.835897924540689</v>
      </c>
      <c r="D212" s="4">
        <f ca="1">IF(Bezug!$G$2=1,Planungsrichtwerte_Übersicht!$C$5,IF(Bezug!$G$2=2,Planungsrichtwerte_Übersicht!$C$11,Planungsrichtwerte_Übersicht!$C$17))</f>
        <v>45</v>
      </c>
      <c r="E212" s="4">
        <f ca="1">IF(Bezug!$G$2=1,Planungsrichtwerte_Übersicht!$C$6,IF(Bezug!$G$2=2,"-",Planungsrichtwerte_Übersicht!$C$18))</f>
        <v>40</v>
      </c>
      <c r="F212" s="4">
        <f ca="1">IF(Bezug!$G$2=1,Planungsrichtwerte_Übersicht!$C$7,IF(Bezug!$G$2=2,Planungsrichtwerte_Übersicht!$C$13,Planungsrichtwerte_Übersicht!$C$19))</f>
        <v>35</v>
      </c>
      <c r="G212" s="17"/>
      <c r="H212" s="17"/>
    </row>
    <row r="213" spans="2:8" x14ac:dyDescent="0.2">
      <c r="B213" s="4">
        <v>20.5</v>
      </c>
      <c r="C213" s="16">
        <f ca="1">IF(Daten_WP!$B$8="Herz",$C$3+10*LOG($C$2/(4*PI()*B213^2))+$C$4+$C$5,IF(Daten_WP!$B$8="Samsung",$C$3+10*LOG($C$2/(4*PI()*B213^2))+$C$4+$C$6))</f>
        <v>34.793424051943575</v>
      </c>
      <c r="D213" s="4">
        <f ca="1">IF(Bezug!$G$2=1,Planungsrichtwerte_Übersicht!$C$5,IF(Bezug!$G$2=2,Planungsrichtwerte_Übersicht!$C$11,Planungsrichtwerte_Übersicht!$C$17))</f>
        <v>45</v>
      </c>
      <c r="E213" s="4">
        <f ca="1">IF(Bezug!$G$2=1,Planungsrichtwerte_Übersicht!$C$6,IF(Bezug!$G$2=2,"-",Planungsrichtwerte_Übersicht!$C$18))</f>
        <v>40</v>
      </c>
      <c r="F213" s="4">
        <f ca="1">IF(Bezug!$G$2=1,Planungsrichtwerte_Übersicht!$C$7,IF(Bezug!$G$2=2,Planungsrichtwerte_Übersicht!$C$13,Planungsrichtwerte_Übersicht!$C$19))</f>
        <v>35</v>
      </c>
      <c r="G213" s="17"/>
      <c r="H213" s="17"/>
    </row>
    <row r="214" spans="2:8" x14ac:dyDescent="0.2">
      <c r="B214" s="4">
        <v>20.6</v>
      </c>
      <c r="C214" s="16">
        <f ca="1">IF(Daten_WP!$B$8="Herz",$C$3+10*LOG($C$2/(4*PI()*B214^2))+$C$4+$C$5,IF(Daten_WP!$B$8="Samsung",$C$3+10*LOG($C$2/(4*PI()*B214^2))+$C$4+$C$6))</f>
        <v>34.751156865675597</v>
      </c>
      <c r="D214" s="4">
        <f ca="1">IF(Bezug!$G$2=1,Planungsrichtwerte_Übersicht!$C$5,IF(Bezug!$G$2=2,Planungsrichtwerte_Übersicht!$C$11,Planungsrichtwerte_Übersicht!$C$17))</f>
        <v>45</v>
      </c>
      <c r="E214" s="4">
        <f ca="1">IF(Bezug!$G$2=1,Planungsrichtwerte_Übersicht!$C$6,IF(Bezug!$G$2=2,"-",Planungsrichtwerte_Übersicht!$C$18))</f>
        <v>40</v>
      </c>
      <c r="F214" s="4">
        <f ca="1">IF(Bezug!$G$2=1,Planungsrichtwerte_Übersicht!$C$7,IF(Bezug!$G$2=2,Planungsrichtwerte_Übersicht!$C$13,Planungsrichtwerte_Übersicht!$C$19))</f>
        <v>35</v>
      </c>
      <c r="G214" s="17"/>
      <c r="H214" s="17"/>
    </row>
    <row r="215" spans="2:8" x14ac:dyDescent="0.2">
      <c r="B215" s="4">
        <v>20.7</v>
      </c>
      <c r="C215" s="16">
        <f ca="1">IF(Daten_WP!$B$8="Herz",$C$3+10*LOG($C$2/(4*PI()*B215^2))+$C$4+$C$5,IF(Daten_WP!$B$8="Samsung",$C$3+10*LOG($C$2/(4*PI()*B215^2))+$C$4+$C$6))</f>
        <v>34.709094363920308</v>
      </c>
      <c r="D215" s="4">
        <f ca="1">IF(Bezug!$G$2=1,Planungsrichtwerte_Übersicht!$C$5,IF(Bezug!$G$2=2,Planungsrichtwerte_Übersicht!$C$11,Planungsrichtwerte_Übersicht!$C$17))</f>
        <v>45</v>
      </c>
      <c r="E215" s="4">
        <f ca="1">IF(Bezug!$G$2=1,Planungsrichtwerte_Übersicht!$C$6,IF(Bezug!$G$2=2,"-",Planungsrichtwerte_Übersicht!$C$18))</f>
        <v>40</v>
      </c>
      <c r="F215" s="4">
        <f ca="1">IF(Bezug!$G$2=1,Planungsrichtwerte_Übersicht!$C$7,IF(Bezug!$G$2=2,Planungsrichtwerte_Übersicht!$C$13,Planungsrichtwerte_Übersicht!$C$19))</f>
        <v>35</v>
      </c>
      <c r="G215" s="17"/>
      <c r="H215" s="17"/>
    </row>
    <row r="216" spans="2:8" x14ac:dyDescent="0.2">
      <c r="B216" s="4">
        <v>20.8</v>
      </c>
      <c r="C216" s="16">
        <f ca="1">IF(Daten_WP!$B$8="Herz",$C$3+10*LOG($C$2/(4*PI()*B216^2))+$C$4+$C$5,IF(Daten_WP!$B$8="Samsung",$C$3+10*LOG($C$2/(4*PI()*B216^2))+$C$4+$C$6))</f>
        <v>34.667234573803427</v>
      </c>
      <c r="D216" s="4">
        <f ca="1">IF(Bezug!$G$2=1,Planungsrichtwerte_Übersicht!$C$5,IF(Bezug!$G$2=2,Planungsrichtwerte_Übersicht!$C$11,Planungsrichtwerte_Übersicht!$C$17))</f>
        <v>45</v>
      </c>
      <c r="E216" s="4">
        <f ca="1">IF(Bezug!$G$2=1,Planungsrichtwerte_Übersicht!$C$6,IF(Bezug!$G$2=2,"-",Planungsrichtwerte_Übersicht!$C$18))</f>
        <v>40</v>
      </c>
      <c r="F216" s="4">
        <f ca="1">IF(Bezug!$G$2=1,Planungsrichtwerte_Übersicht!$C$7,IF(Bezug!$G$2=2,Planungsrichtwerte_Übersicht!$C$13,Planungsrichtwerte_Übersicht!$C$19))</f>
        <v>35</v>
      </c>
      <c r="G216" s="17"/>
      <c r="H216" s="17"/>
    </row>
    <row r="217" spans="2:8" x14ac:dyDescent="0.2">
      <c r="B217" s="4">
        <v>20.9</v>
      </c>
      <c r="C217" s="16">
        <f ca="1">IF(Daten_WP!$B$8="Herz",$C$3+10*LOG($C$2/(4*PI()*B217^2))+$C$4+$C$5,IF(Daten_WP!$B$8="Samsung",$C$3+10*LOG($C$2/(4*PI()*B217^2))+$C$4+$C$6))</f>
        <v>34.625575550837581</v>
      </c>
      <c r="D217" s="4">
        <f ca="1">IF(Bezug!$G$2=1,Planungsrichtwerte_Übersicht!$C$5,IF(Bezug!$G$2=2,Planungsrichtwerte_Übersicht!$C$11,Planungsrichtwerte_Übersicht!$C$17))</f>
        <v>45</v>
      </c>
      <c r="E217" s="4">
        <f ca="1">IF(Bezug!$G$2=1,Planungsrichtwerte_Übersicht!$C$6,IF(Bezug!$G$2=2,"-",Planungsrichtwerte_Übersicht!$C$18))</f>
        <v>40</v>
      </c>
      <c r="F217" s="4">
        <f ca="1">IF(Bezug!$G$2=1,Planungsrichtwerte_Übersicht!$C$7,IF(Bezug!$G$2=2,Planungsrichtwerte_Übersicht!$C$13,Planungsrichtwerte_Übersicht!$C$19))</f>
        <v>35</v>
      </c>
      <c r="G217" s="17"/>
      <c r="H217" s="17"/>
    </row>
    <row r="218" spans="2:8" x14ac:dyDescent="0.2">
      <c r="B218" s="4">
        <v>21</v>
      </c>
      <c r="C218" s="16">
        <f ca="1">IF(Daten_WP!$B$8="Herz",$C$3+10*LOG($C$2/(4*PI()*B218^2))+$C$4+$C$5,IF(Daten_WP!$B$8="Samsung",$C$3+10*LOG($C$2/(4*PI()*B218^2))+$C$4+$C$6))</f>
        <v>34.584115378380275</v>
      </c>
      <c r="D218" s="4">
        <f ca="1">IF(Bezug!$G$2=1,Planungsrichtwerte_Übersicht!$C$5,IF(Bezug!$G$2=2,Planungsrichtwerte_Übersicht!$C$11,Planungsrichtwerte_Übersicht!$C$17))</f>
        <v>45</v>
      </c>
      <c r="E218" s="4">
        <f ca="1">IF(Bezug!$G$2=1,Planungsrichtwerte_Übersicht!$C$6,IF(Bezug!$G$2=2,"-",Planungsrichtwerte_Übersicht!$C$18))</f>
        <v>40</v>
      </c>
      <c r="F218" s="4">
        <f ca="1">IF(Bezug!$G$2=1,Planungsrichtwerte_Übersicht!$C$7,IF(Bezug!$G$2=2,Planungsrichtwerte_Übersicht!$C$13,Planungsrichtwerte_Übersicht!$C$19))</f>
        <v>35</v>
      </c>
      <c r="G218" s="17"/>
      <c r="H218" s="17"/>
    </row>
    <row r="219" spans="2:8" x14ac:dyDescent="0.2">
      <c r="B219" s="4">
        <v>21.1</v>
      </c>
      <c r="C219" s="16">
        <f ca="1">IF(Daten_WP!$B$8="Herz",$C$3+10*LOG($C$2/(4*PI()*B219^2))+$C$4+$C$5,IF(Daten_WP!$B$8="Samsung",$C$3+10*LOG($C$2/(4*PI()*B219^2))+$C$4+$C$6))</f>
        <v>34.542852167104805</v>
      </c>
      <c r="D219" s="4">
        <f ca="1">IF(Bezug!$G$2=1,Planungsrichtwerte_Übersicht!$C$5,IF(Bezug!$G$2=2,Planungsrichtwerte_Übersicht!$C$11,Planungsrichtwerte_Übersicht!$C$17))</f>
        <v>45</v>
      </c>
      <c r="E219" s="4">
        <f ca="1">IF(Bezug!$G$2=1,Planungsrichtwerte_Übersicht!$C$6,IF(Bezug!$G$2=2,"-",Planungsrichtwerte_Übersicht!$C$18))</f>
        <v>40</v>
      </c>
      <c r="F219" s="4">
        <f ca="1">IF(Bezug!$G$2=1,Planungsrichtwerte_Übersicht!$C$7,IF(Bezug!$G$2=2,Planungsrichtwerte_Übersicht!$C$13,Planungsrichtwerte_Übersicht!$C$19))</f>
        <v>35</v>
      </c>
      <c r="G219" s="17"/>
      <c r="H219" s="17"/>
    </row>
    <row r="220" spans="2:8" x14ac:dyDescent="0.2">
      <c r="B220" s="4">
        <v>21.2</v>
      </c>
      <c r="C220" s="16">
        <f ca="1">IF(Daten_WP!$B$8="Herz",$C$3+10*LOG($C$2/(4*PI()*B220^2))+$C$4+$C$5,IF(Daten_WP!$B$8="Samsung",$C$3+10*LOG($C$2/(4*PI()*B220^2))+$C$4+$C$6))</f>
        <v>34.501784054483636</v>
      </c>
      <c r="D220" s="4">
        <f ca="1">IF(Bezug!$G$2=1,Planungsrichtwerte_Übersicht!$C$5,IF(Bezug!$G$2=2,Planungsrichtwerte_Übersicht!$C$11,Planungsrichtwerte_Übersicht!$C$17))</f>
        <v>45</v>
      </c>
      <c r="E220" s="4">
        <f ca="1">IF(Bezug!$G$2=1,Planungsrichtwerte_Übersicht!$C$6,IF(Bezug!$G$2=2,"-",Planungsrichtwerte_Übersicht!$C$18))</f>
        <v>40</v>
      </c>
      <c r="F220" s="4">
        <f ca="1">IF(Bezug!$G$2=1,Planungsrichtwerte_Übersicht!$C$7,IF(Bezug!$G$2=2,Planungsrichtwerte_Übersicht!$C$13,Planungsrichtwerte_Übersicht!$C$19))</f>
        <v>35</v>
      </c>
      <c r="G220" s="17"/>
      <c r="H220" s="17"/>
    </row>
    <row r="221" spans="2:8" x14ac:dyDescent="0.2">
      <c r="B221" s="4">
        <v>21.3</v>
      </c>
      <c r="C221" s="16">
        <f ca="1">IF(Daten_WP!$B$8="Herz",$C$3+10*LOG($C$2/(4*PI()*B221^2))+$C$4+$C$5,IF(Daten_WP!$B$8="Samsung",$C$3+10*LOG($C$2/(4*PI()*B221^2))+$C$4+$C$6))</f>
        <v>34.460909204283908</v>
      </c>
      <c r="D221" s="4">
        <f ca="1">IF(Bezug!$G$2=1,Planungsrichtwerte_Übersicht!$C$5,IF(Bezug!$G$2=2,Planungsrichtwerte_Übersicht!$C$11,Planungsrichtwerte_Übersicht!$C$17))</f>
        <v>45</v>
      </c>
      <c r="E221" s="4">
        <f ca="1">IF(Bezug!$G$2=1,Planungsrichtwerte_Übersicht!$C$6,IF(Bezug!$G$2=2,"-",Planungsrichtwerte_Übersicht!$C$18))</f>
        <v>40</v>
      </c>
      <c r="F221" s="4">
        <f ca="1">IF(Bezug!$G$2=1,Planungsrichtwerte_Übersicht!$C$7,IF(Bezug!$G$2=2,Planungsrichtwerte_Übersicht!$C$13,Planungsrichtwerte_Übersicht!$C$19))</f>
        <v>35</v>
      </c>
      <c r="G221" s="17"/>
      <c r="H221" s="17"/>
    </row>
    <row r="222" spans="2:8" x14ac:dyDescent="0.2">
      <c r="B222" s="4">
        <v>21.4</v>
      </c>
      <c r="C222" s="16">
        <f ca="1">IF(Daten_WP!$B$8="Herz",$C$3+10*LOG($C$2/(4*PI()*B222^2))+$C$4+$C$5,IF(Daten_WP!$B$8="Samsung",$C$3+10*LOG($C$2/(4*PI()*B222^2))+$C$4+$C$6))</f>
        <v>34.420225806074846</v>
      </c>
      <c r="D222" s="4">
        <f ca="1">IF(Bezug!$G$2=1,Planungsrichtwerte_Übersicht!$C$5,IF(Bezug!$G$2=2,Planungsrichtwerte_Übersicht!$C$11,Planungsrichtwerte_Übersicht!$C$17))</f>
        <v>45</v>
      </c>
      <c r="E222" s="4">
        <f ca="1">IF(Bezug!$G$2=1,Planungsrichtwerte_Übersicht!$C$6,IF(Bezug!$G$2=2,"-",Planungsrichtwerte_Übersicht!$C$18))</f>
        <v>40</v>
      </c>
      <c r="F222" s="4">
        <f ca="1">IF(Bezug!$G$2=1,Planungsrichtwerte_Übersicht!$C$7,IF(Bezug!$G$2=2,Planungsrichtwerte_Übersicht!$C$13,Planungsrichtwerte_Übersicht!$C$19))</f>
        <v>35</v>
      </c>
      <c r="G222" s="17"/>
      <c r="H222" s="17"/>
    </row>
    <row r="223" spans="2:8" x14ac:dyDescent="0.2">
      <c r="B223" s="4">
        <v>21.5</v>
      </c>
      <c r="C223" s="16">
        <f ca="1">IF(Daten_WP!$B$8="Herz",$C$3+10*LOG($C$2/(4*PI()*B223^2))+$C$4+$C$5,IF(Daten_WP!$B$8="Samsung",$C$3+10*LOG($C$2/(4*PI()*B223^2))+$C$4+$C$6))</f>
        <v>34.379732074746556</v>
      </c>
      <c r="D223" s="4">
        <f ca="1">IF(Bezug!$G$2=1,Planungsrichtwerte_Übersicht!$C$5,IF(Bezug!$G$2=2,Planungsrichtwerte_Übersicht!$C$11,Planungsrichtwerte_Übersicht!$C$17))</f>
        <v>45</v>
      </c>
      <c r="E223" s="4">
        <f ca="1">IF(Bezug!$G$2=1,Planungsrichtwerte_Übersicht!$C$6,IF(Bezug!$G$2=2,"-",Planungsrichtwerte_Übersicht!$C$18))</f>
        <v>40</v>
      </c>
      <c r="F223" s="4">
        <f ca="1">IF(Bezug!$G$2=1,Planungsrichtwerte_Übersicht!$C$7,IF(Bezug!$G$2=2,Planungsrichtwerte_Übersicht!$C$13,Planungsrichtwerte_Übersicht!$C$19))</f>
        <v>35</v>
      </c>
      <c r="G223" s="17"/>
      <c r="H223" s="17"/>
    </row>
    <row r="224" spans="2:8" x14ac:dyDescent="0.2">
      <c r="B224" s="4">
        <v>21.6</v>
      </c>
      <c r="C224" s="16">
        <f ca="1">IF(Daten_WP!$B$8="Herz",$C$3+10*LOG($C$2/(4*PI()*B224^2))+$C$4+$C$5,IF(Daten_WP!$B$8="Samsung",$C$3+10*LOG($C$2/(4*PI()*B224^2))+$C$4+$C$6))</f>
        <v>34.339426250040042</v>
      </c>
      <c r="D224" s="4">
        <f ca="1">IF(Bezug!$G$2=1,Planungsrichtwerte_Übersicht!$C$5,IF(Bezug!$G$2=2,Planungsrichtwerte_Übersicht!$C$11,Planungsrichtwerte_Übersicht!$C$17))</f>
        <v>45</v>
      </c>
      <c r="E224" s="4">
        <f ca="1">IF(Bezug!$G$2=1,Planungsrichtwerte_Übersicht!$C$6,IF(Bezug!$G$2=2,"-",Planungsrichtwerte_Übersicht!$C$18))</f>
        <v>40</v>
      </c>
      <c r="F224" s="4">
        <f ca="1">IF(Bezug!$G$2=1,Planungsrichtwerte_Übersicht!$C$7,IF(Bezug!$G$2=2,Planungsrichtwerte_Übersicht!$C$13,Planungsrichtwerte_Übersicht!$C$19))</f>
        <v>35</v>
      </c>
      <c r="G224" s="17"/>
      <c r="H224" s="17"/>
    </row>
    <row r="225" spans="2:8" x14ac:dyDescent="0.2">
      <c r="B225" s="4">
        <v>21.7</v>
      </c>
      <c r="C225" s="16">
        <f ca="1">IF(Daten_WP!$B$8="Herz",$C$3+10*LOG($C$2/(4*PI()*B225^2))+$C$4+$C$5,IF(Daten_WP!$B$8="Samsung",$C$3+10*LOG($C$2/(4*PI()*B225^2))+$C$4+$C$6))</f>
        <v>34.299306596088073</v>
      </c>
      <c r="D225" s="4">
        <f ca="1">IF(Bezug!$G$2=1,Planungsrichtwerte_Übersicht!$C$5,IF(Bezug!$G$2=2,Planungsrichtwerte_Übersicht!$C$11,Planungsrichtwerte_Übersicht!$C$17))</f>
        <v>45</v>
      </c>
      <c r="E225" s="4">
        <f ca="1">IF(Bezug!$G$2=1,Planungsrichtwerte_Übersicht!$C$6,IF(Bezug!$G$2=2,"-",Planungsrichtwerte_Übersicht!$C$18))</f>
        <v>40</v>
      </c>
      <c r="F225" s="4">
        <f ca="1">IF(Bezug!$G$2=1,Planungsrichtwerte_Übersicht!$C$7,IF(Bezug!$G$2=2,Planungsrichtwerte_Übersicht!$C$13,Planungsrichtwerte_Übersicht!$C$19))</f>
        <v>35</v>
      </c>
      <c r="G225" s="17"/>
      <c r="H225" s="17"/>
    </row>
    <row r="226" spans="2:8" x14ac:dyDescent="0.2">
      <c r="B226" s="4">
        <v>21.8</v>
      </c>
      <c r="C226" s="16">
        <f ca="1">IF(Daten_WP!$B$8="Herz",$C$3+10*LOG($C$2/(4*PI()*B226^2))+$C$4+$C$5,IF(Daten_WP!$B$8="Samsung",$C$3+10*LOG($C$2/(4*PI()*B226^2))+$C$4+$C$6))</f>
        <v>34.259371400966565</v>
      </c>
      <c r="D226" s="4">
        <f ca="1">IF(Bezug!$G$2=1,Planungsrichtwerte_Übersicht!$C$5,IF(Bezug!$G$2=2,Planungsrichtwerte_Übersicht!$C$11,Planungsrichtwerte_Übersicht!$C$17))</f>
        <v>45</v>
      </c>
      <c r="E226" s="4">
        <f ca="1">IF(Bezug!$G$2=1,Planungsrichtwerte_Übersicht!$C$6,IF(Bezug!$G$2=2,"-",Planungsrichtwerte_Übersicht!$C$18))</f>
        <v>40</v>
      </c>
      <c r="F226" s="4">
        <f ca="1">IF(Bezug!$G$2=1,Planungsrichtwerte_Übersicht!$C$7,IF(Bezug!$G$2=2,Planungsrichtwerte_Übersicht!$C$13,Planungsrichtwerte_Übersicht!$C$19))</f>
        <v>35</v>
      </c>
      <c r="G226" s="17"/>
      <c r="H226" s="17"/>
    </row>
    <row r="227" spans="2:8" x14ac:dyDescent="0.2">
      <c r="B227" s="4">
        <v>21.9</v>
      </c>
      <c r="C227" s="16">
        <f ca="1">IF(Daten_WP!$B$8="Herz",$C$3+10*LOG($C$2/(4*PI()*B227^2))+$C$4+$C$5,IF(Daten_WP!$B$8="Samsung",$C$3+10*LOG($C$2/(4*PI()*B227^2))+$C$4+$C$6))</f>
        <v>34.219618976256299</v>
      </c>
      <c r="D227" s="4">
        <f ca="1">IF(Bezug!$G$2=1,Planungsrichtwerte_Übersicht!$C$5,IF(Bezug!$G$2=2,Planungsrichtwerte_Übersicht!$C$11,Planungsrichtwerte_Übersicht!$C$17))</f>
        <v>45</v>
      </c>
      <c r="E227" s="4">
        <f ca="1">IF(Bezug!$G$2=1,Planungsrichtwerte_Übersicht!$C$6,IF(Bezug!$G$2=2,"-",Planungsrichtwerte_Übersicht!$C$18))</f>
        <v>40</v>
      </c>
      <c r="F227" s="4">
        <f ca="1">IF(Bezug!$G$2=1,Planungsrichtwerte_Übersicht!$C$7,IF(Bezug!$G$2=2,Planungsrichtwerte_Übersicht!$C$13,Planungsrichtwerte_Übersicht!$C$19))</f>
        <v>35</v>
      </c>
      <c r="G227" s="17"/>
      <c r="H227" s="17"/>
    </row>
    <row r="228" spans="2:8" x14ac:dyDescent="0.2">
      <c r="B228" s="4">
        <v>22</v>
      </c>
      <c r="C228" s="16">
        <f ca="1">IF(Daten_WP!$B$8="Herz",$C$3+10*LOG($C$2/(4*PI()*B228^2))+$C$4+$C$5,IF(Daten_WP!$B$8="Samsung",$C$3+10*LOG($C$2/(4*PI()*B228^2))+$C$4+$C$6))</f>
        <v>34.180047656614533</v>
      </c>
      <c r="D228" s="4">
        <f ca="1">IF(Bezug!$G$2=1,Planungsrichtwerte_Übersicht!$C$5,IF(Bezug!$G$2=2,Planungsrichtwerte_Übersicht!$C$11,Planungsrichtwerte_Übersicht!$C$17))</f>
        <v>45</v>
      </c>
      <c r="E228" s="4">
        <f ca="1">IF(Bezug!$G$2=1,Planungsrichtwerte_Übersicht!$C$6,IF(Bezug!$G$2=2,"-",Planungsrichtwerte_Übersicht!$C$18))</f>
        <v>40</v>
      </c>
      <c r="F228" s="4">
        <f ca="1">IF(Bezug!$G$2=1,Planungsrichtwerte_Übersicht!$C$7,IF(Bezug!$G$2=2,Planungsrichtwerte_Übersicht!$C$13,Planungsrichtwerte_Übersicht!$C$19))</f>
        <v>35</v>
      </c>
      <c r="G228" s="17"/>
      <c r="H228" s="17"/>
    </row>
    <row r="229" spans="2:8" x14ac:dyDescent="0.2">
      <c r="B229" s="4">
        <v>22.1</v>
      </c>
      <c r="C229" s="16">
        <f ca="1">IF(Daten_WP!$B$8="Herz",$C$3+10*LOG($C$2/(4*PI()*B229^2))+$C$4+$C$5,IF(Daten_WP!$B$8="Samsung",$C$3+10*LOG($C$2/(4*PI()*B229^2))+$C$4+$C$6))</f>
        <v>34.140655799356445</v>
      </c>
      <c r="D229" s="4">
        <f ca="1">IF(Bezug!$G$2=1,Planungsrichtwerte_Übersicht!$C$5,IF(Bezug!$G$2=2,Planungsrichtwerte_Übersicht!$C$11,Planungsrichtwerte_Übersicht!$C$17))</f>
        <v>45</v>
      </c>
      <c r="E229" s="4">
        <f ca="1">IF(Bezug!$G$2=1,Planungsrichtwerte_Übersicht!$C$6,IF(Bezug!$G$2=2,"-",Planungsrichtwerte_Übersicht!$C$18))</f>
        <v>40</v>
      </c>
      <c r="F229" s="4">
        <f ca="1">IF(Bezug!$G$2=1,Planungsrichtwerte_Übersicht!$C$7,IF(Bezug!$G$2=2,Planungsrichtwerte_Übersicht!$C$13,Planungsrichtwerte_Übersicht!$C$19))</f>
        <v>35</v>
      </c>
      <c r="G229" s="17"/>
      <c r="H229" s="17"/>
    </row>
    <row r="230" spans="2:8" x14ac:dyDescent="0.2">
      <c r="B230" s="4">
        <v>22.2</v>
      </c>
      <c r="C230" s="16">
        <f ca="1">IF(Daten_WP!$B$8="Herz",$C$3+10*LOG($C$2/(4*PI()*B230^2))+$C$4+$C$5,IF(Daten_WP!$B$8="Samsung",$C$3+10*LOG($C$2/(4*PI()*B230^2))+$C$4+$C$6))</f>
        <v>34.101441784045889</v>
      </c>
      <c r="D230" s="4">
        <f ca="1">IF(Bezug!$G$2=1,Planungsrichtwerte_Übersicht!$C$5,IF(Bezug!$G$2=2,Planungsrichtwerte_Übersicht!$C$11,Planungsrichtwerte_Übersicht!$C$17))</f>
        <v>45</v>
      </c>
      <c r="E230" s="4">
        <f ca="1">IF(Bezug!$G$2=1,Planungsrichtwerte_Übersicht!$C$6,IF(Bezug!$G$2=2,"-",Planungsrichtwerte_Übersicht!$C$18))</f>
        <v>40</v>
      </c>
      <c r="F230" s="4">
        <f ca="1">IF(Bezug!$G$2=1,Planungsrichtwerte_Übersicht!$C$7,IF(Bezug!$G$2=2,Planungsrichtwerte_Übersicht!$C$13,Planungsrichtwerte_Übersicht!$C$19))</f>
        <v>35</v>
      </c>
      <c r="G230" s="17"/>
      <c r="H230" s="17"/>
    </row>
    <row r="231" spans="2:8" x14ac:dyDescent="0.2">
      <c r="B231" s="4">
        <v>22.3</v>
      </c>
      <c r="C231" s="16">
        <f ca="1">IF(Daten_WP!$B$8="Herz",$C$3+10*LOG($C$2/(4*PI()*B231^2))+$C$4+$C$5,IF(Daten_WP!$B$8="Samsung",$C$3+10*LOG($C$2/(4*PI()*B231^2))+$C$4+$C$6))</f>
        <v>34.062404012095449</v>
      </c>
      <c r="D231" s="4">
        <f ca="1">IF(Bezug!$G$2=1,Planungsrichtwerte_Übersicht!$C$5,IF(Bezug!$G$2=2,Planungsrichtwerte_Übersicht!$C$11,Planungsrichtwerte_Übersicht!$C$17))</f>
        <v>45</v>
      </c>
      <c r="E231" s="4">
        <f ca="1">IF(Bezug!$G$2=1,Planungsrichtwerte_Übersicht!$C$6,IF(Bezug!$G$2=2,"-",Planungsrichtwerte_Übersicht!$C$18))</f>
        <v>40</v>
      </c>
      <c r="F231" s="4">
        <f ca="1">IF(Bezug!$G$2=1,Planungsrichtwerte_Übersicht!$C$7,IF(Bezug!$G$2=2,Planungsrichtwerte_Übersicht!$C$13,Planungsrichtwerte_Übersicht!$C$19))</f>
        <v>35</v>
      </c>
      <c r="G231" s="17"/>
      <c r="H231" s="17"/>
    </row>
    <row r="232" spans="2:8" x14ac:dyDescent="0.2">
      <c r="B232" s="4">
        <v>22.4</v>
      </c>
      <c r="C232" s="16">
        <f ca="1">IF(Daten_WP!$B$8="Herz",$C$3+10*LOG($C$2/(4*PI()*B232^2))+$C$4+$C$5,IF(Daten_WP!$B$8="Samsung",$C$3+10*LOG($C$2/(4*PI()*B232^2))+$C$4+$C$6))</f>
        <v>34.023540906375409</v>
      </c>
      <c r="D232" s="4">
        <f ca="1">IF(Bezug!$G$2=1,Planungsrichtwerte_Übersicht!$C$5,IF(Bezug!$G$2=2,Planungsrichtwerte_Übersicht!$C$11,Planungsrichtwerte_Übersicht!$C$17))</f>
        <v>45</v>
      </c>
      <c r="E232" s="4">
        <f ca="1">IF(Bezug!$G$2=1,Planungsrichtwerte_Übersicht!$C$6,IF(Bezug!$G$2=2,"-",Planungsrichtwerte_Übersicht!$C$18))</f>
        <v>40</v>
      </c>
      <c r="F232" s="4">
        <f ca="1">IF(Bezug!$G$2=1,Planungsrichtwerte_Übersicht!$C$7,IF(Bezug!$G$2=2,Planungsrichtwerte_Übersicht!$C$13,Planungsrichtwerte_Übersicht!$C$19))</f>
        <v>35</v>
      </c>
      <c r="G232" s="17"/>
      <c r="H232" s="17"/>
    </row>
    <row r="233" spans="2:8" x14ac:dyDescent="0.2">
      <c r="B233" s="4">
        <v>22.5</v>
      </c>
      <c r="C233" s="16">
        <f ca="1">IF(Daten_WP!$B$8="Herz",$C$3+10*LOG($C$2/(4*PI()*B233^2))+$C$4+$C$5,IF(Daten_WP!$B$8="Samsung",$C$3+10*LOG($C$2/(4*PI()*B233^2))+$C$4+$C$6))</f>
        <v>33.984850910831412</v>
      </c>
      <c r="D233" s="4">
        <f ca="1">IF(Bezug!$G$2=1,Planungsrichtwerte_Übersicht!$C$5,IF(Bezug!$G$2=2,Planungsrichtwerte_Übersicht!$C$11,Planungsrichtwerte_Übersicht!$C$17))</f>
        <v>45</v>
      </c>
      <c r="E233" s="4">
        <f ca="1">IF(Bezug!$G$2=1,Planungsrichtwerte_Übersicht!$C$6,IF(Bezug!$G$2=2,"-",Planungsrichtwerte_Übersicht!$C$18))</f>
        <v>40</v>
      </c>
      <c r="F233" s="4">
        <f ca="1">IF(Bezug!$G$2=1,Planungsrichtwerte_Übersicht!$C$7,IF(Bezug!$G$2=2,Planungsrichtwerte_Übersicht!$C$13,Planungsrichtwerte_Übersicht!$C$19))</f>
        <v>35</v>
      </c>
      <c r="G233" s="17"/>
      <c r="H233" s="17"/>
    </row>
    <row r="234" spans="2:8" x14ac:dyDescent="0.2">
      <c r="B234" s="4">
        <v>22.6</v>
      </c>
      <c r="C234" s="16">
        <f ca="1">IF(Daten_WP!$B$8="Herz",$C$3+10*LOG($C$2/(4*PI()*B234^2))+$C$4+$C$5,IF(Daten_WP!$B$8="Samsung",$C$3+10*LOG($C$2/(4*PI()*B234^2))+$C$4+$C$6))</f>
        <v>33.946332490110642</v>
      </c>
      <c r="D234" s="4">
        <f ca="1">IF(Bezug!$G$2=1,Planungsrichtwerte_Übersicht!$C$5,IF(Bezug!$G$2=2,Planungsrichtwerte_Übersicht!$C$11,Planungsrichtwerte_Übersicht!$C$17))</f>
        <v>45</v>
      </c>
      <c r="E234" s="4">
        <f ca="1">IF(Bezug!$G$2=1,Planungsrichtwerte_Übersicht!$C$6,IF(Bezug!$G$2=2,"-",Planungsrichtwerte_Übersicht!$C$18))</f>
        <v>40</v>
      </c>
      <c r="F234" s="4">
        <f ca="1">IF(Bezug!$G$2=1,Planungsrichtwerte_Übersicht!$C$7,IF(Bezug!$G$2=2,Planungsrichtwerte_Übersicht!$C$13,Planungsrichtwerte_Übersicht!$C$19))</f>
        <v>35</v>
      </c>
      <c r="G234" s="17"/>
      <c r="H234" s="17"/>
    </row>
    <row r="235" spans="2:8" x14ac:dyDescent="0.2">
      <c r="B235" s="4">
        <v>22.7</v>
      </c>
      <c r="C235" s="16">
        <f ca="1">IF(Daten_WP!$B$8="Herz",$C$3+10*LOG($C$2/(4*PI()*B235^2))+$C$4+$C$5,IF(Daten_WP!$B$8="Samsung",$C$3+10*LOG($C$2/(4*PI()*B235^2))+$C$4+$C$6))</f>
        <v>33.907984129196208</v>
      </c>
      <c r="D235" s="4">
        <f ca="1">IF(Bezug!$G$2=1,Planungsrichtwerte_Übersicht!$C$5,IF(Bezug!$G$2=2,Planungsrichtwerte_Übersicht!$C$11,Planungsrichtwerte_Übersicht!$C$17))</f>
        <v>45</v>
      </c>
      <c r="E235" s="4">
        <f ca="1">IF(Bezug!$G$2=1,Planungsrichtwerte_Übersicht!$C$6,IF(Bezug!$G$2=2,"-",Planungsrichtwerte_Übersicht!$C$18))</f>
        <v>40</v>
      </c>
      <c r="F235" s="4">
        <f ca="1">IF(Bezug!$G$2=1,Planungsrichtwerte_Übersicht!$C$7,IF(Bezug!$G$2=2,Planungsrichtwerte_Übersicht!$C$13,Planungsrichtwerte_Übersicht!$C$19))</f>
        <v>35</v>
      </c>
      <c r="G235" s="17"/>
      <c r="H235" s="17"/>
    </row>
    <row r="236" spans="2:8" x14ac:dyDescent="0.2">
      <c r="B236" s="4">
        <v>22.8</v>
      </c>
      <c r="C236" s="16">
        <f ca="1">IF(Daten_WP!$B$8="Herz",$C$3+10*LOG($C$2/(4*PI()*B236^2))+$C$4+$C$5,IF(Daten_WP!$B$8="Samsung",$C$3+10*LOG($C$2/(4*PI()*B236^2))+$C$4+$C$6))</f>
        <v>33.869804333049586</v>
      </c>
      <c r="D236" s="4">
        <f ca="1">IF(Bezug!$G$2=1,Planungsrichtwerte_Übersicht!$C$5,IF(Bezug!$G$2=2,Planungsrichtwerte_Übersicht!$C$11,Planungsrichtwerte_Übersicht!$C$17))</f>
        <v>45</v>
      </c>
      <c r="E236" s="4">
        <f ca="1">IF(Bezug!$G$2=1,Planungsrichtwerte_Übersicht!$C$6,IF(Bezug!$G$2=2,"-",Planungsrichtwerte_Übersicht!$C$18))</f>
        <v>40</v>
      </c>
      <c r="F236" s="4">
        <f ca="1">IF(Bezug!$G$2=1,Planungsrichtwerte_Übersicht!$C$7,IF(Bezug!$G$2=2,Planungsrichtwerte_Übersicht!$C$13,Planungsrichtwerte_Übersicht!$C$19))</f>
        <v>35</v>
      </c>
      <c r="G236" s="17"/>
      <c r="H236" s="17"/>
    </row>
    <row r="237" spans="2:8" x14ac:dyDescent="0.2">
      <c r="B237" s="4">
        <v>22.9</v>
      </c>
      <c r="C237" s="16">
        <f ca="1">IF(Daten_WP!$B$8="Herz",$C$3+10*LOG($C$2/(4*PI()*B237^2))+$C$4+$C$5,IF(Daten_WP!$B$8="Samsung",$C$3+10*LOG($C$2/(4*PI()*B237^2))+$C$4+$C$6))</f>
        <v>33.831791626260902</v>
      </c>
      <c r="D237" s="4">
        <f ca="1">IF(Bezug!$G$2=1,Planungsrichtwerte_Übersicht!$C$5,IF(Bezug!$G$2=2,Planungsrichtwerte_Übersicht!$C$11,Planungsrichtwerte_Übersicht!$C$17))</f>
        <v>45</v>
      </c>
      <c r="E237" s="4">
        <f ca="1">IF(Bezug!$G$2=1,Planungsrichtwerte_Übersicht!$C$6,IF(Bezug!$G$2=2,"-",Planungsrichtwerte_Übersicht!$C$18))</f>
        <v>40</v>
      </c>
      <c r="F237" s="4">
        <f ca="1">IF(Bezug!$G$2=1,Planungsrichtwerte_Übersicht!$C$7,IF(Bezug!$G$2=2,Planungsrichtwerte_Übersicht!$C$13,Planungsrichtwerte_Übersicht!$C$19))</f>
        <v>35</v>
      </c>
      <c r="G237" s="17"/>
      <c r="H237" s="17"/>
    </row>
    <row r="238" spans="2:8" x14ac:dyDescent="0.2">
      <c r="B238" s="4">
        <v>23</v>
      </c>
      <c r="C238" s="16">
        <f ca="1">IF(Daten_WP!$B$8="Herz",$C$3+10*LOG($C$2/(4*PI()*B238^2))+$C$4+$C$5,IF(Daten_WP!$B$8="Samsung",$C$3+10*LOG($C$2/(4*PI()*B238^2))+$C$4+$C$6))</f>
        <v>33.793944552706805</v>
      </c>
      <c r="D238" s="4">
        <f ca="1">IF(Bezug!$G$2=1,Planungsrichtwerte_Übersicht!$C$5,IF(Bezug!$G$2=2,Planungsrichtwerte_Übersicht!$C$11,Planungsrichtwerte_Übersicht!$C$17))</f>
        <v>45</v>
      </c>
      <c r="E238" s="4">
        <f ca="1">IF(Bezug!$G$2=1,Planungsrichtwerte_Übersicht!$C$6,IF(Bezug!$G$2=2,"-",Planungsrichtwerte_Übersicht!$C$18))</f>
        <v>40</v>
      </c>
      <c r="F238" s="4">
        <f ca="1">IF(Bezug!$G$2=1,Planungsrichtwerte_Übersicht!$C$7,IF(Bezug!$G$2=2,Planungsrichtwerte_Übersicht!$C$13,Planungsrichtwerte_Übersicht!$C$19))</f>
        <v>35</v>
      </c>
      <c r="G238" s="17"/>
      <c r="H238" s="17"/>
    </row>
    <row r="239" spans="2:8" x14ac:dyDescent="0.2">
      <c r="B239" s="4">
        <v>23.1</v>
      </c>
      <c r="C239" s="16">
        <f ca="1">IF(Daten_WP!$B$8="Herz",$C$3+10*LOG($C$2/(4*PI()*B239^2))+$C$4+$C$5,IF(Daten_WP!$B$8="Samsung",$C$3+10*LOG($C$2/(4*PI()*B239^2))+$C$4+$C$6))</f>
        <v>33.756261675215775</v>
      </c>
      <c r="D239" s="4">
        <f ca="1">IF(Bezug!$G$2=1,Planungsrichtwerte_Übersicht!$C$5,IF(Bezug!$G$2=2,Planungsrichtwerte_Übersicht!$C$11,Planungsrichtwerte_Übersicht!$C$17))</f>
        <v>45</v>
      </c>
      <c r="E239" s="4">
        <f ca="1">IF(Bezug!$G$2=1,Planungsrichtwerte_Übersicht!$C$6,IF(Bezug!$G$2=2,"-",Planungsrichtwerte_Übersicht!$C$18))</f>
        <v>40</v>
      </c>
      <c r="F239" s="4">
        <f ca="1">IF(Bezug!$G$2=1,Planungsrichtwerte_Übersicht!$C$7,IF(Bezug!$G$2=2,Planungsrichtwerte_Übersicht!$C$13,Planungsrichtwerte_Übersicht!$C$19))</f>
        <v>35</v>
      </c>
      <c r="G239" s="17"/>
      <c r="H239" s="17"/>
    </row>
    <row r="240" spans="2:8" x14ac:dyDescent="0.2">
      <c r="B240" s="4">
        <v>23.2</v>
      </c>
      <c r="C240" s="16">
        <f ca="1">IF(Daten_WP!$B$8="Herz",$C$3+10*LOG($C$2/(4*PI()*B240^2))+$C$4+$C$5,IF(Daten_WP!$B$8="Samsung",$C$3+10*LOG($C$2/(4*PI()*B240^2))+$C$4+$C$6))</f>
        <v>33.718741575240664</v>
      </c>
      <c r="D240" s="4">
        <f ca="1">IF(Bezug!$G$2=1,Planungsrichtwerte_Übersicht!$C$5,IF(Bezug!$G$2=2,Planungsrichtwerte_Übersicht!$C$11,Planungsrichtwerte_Übersicht!$C$17))</f>
        <v>45</v>
      </c>
      <c r="E240" s="4">
        <f ca="1">IF(Bezug!$G$2=1,Planungsrichtwerte_Übersicht!$C$6,IF(Bezug!$G$2=2,"-",Planungsrichtwerte_Übersicht!$C$18))</f>
        <v>40</v>
      </c>
      <c r="F240" s="4">
        <f ca="1">IF(Bezug!$G$2=1,Planungsrichtwerte_Übersicht!$C$7,IF(Bezug!$G$2=2,Planungsrichtwerte_Übersicht!$C$13,Planungsrichtwerte_Übersicht!$C$19))</f>
        <v>35</v>
      </c>
      <c r="G240" s="17"/>
      <c r="H240" s="17"/>
    </row>
    <row r="241" spans="2:8" x14ac:dyDescent="0.2">
      <c r="B241" s="4">
        <v>23.3</v>
      </c>
      <c r="C241" s="16">
        <f ca="1">IF(Daten_WP!$B$8="Herz",$C$3+10*LOG($C$2/(4*PI()*B241^2))+$C$4+$C$5,IF(Daten_WP!$B$8="Samsung",$C$3+10*LOG($C$2/(4*PI()*B241^2))+$C$4+$C$6))</f>
        <v>33.681382852538277</v>
      </c>
      <c r="D241" s="4">
        <f ca="1">IF(Bezug!$G$2=1,Planungsrichtwerte_Übersicht!$C$5,IF(Bezug!$G$2=2,Planungsrichtwerte_Übersicht!$C$11,Planungsrichtwerte_Übersicht!$C$17))</f>
        <v>45</v>
      </c>
      <c r="E241" s="4">
        <f ca="1">IF(Bezug!$G$2=1,Planungsrichtwerte_Übersicht!$C$6,IF(Bezug!$G$2=2,"-",Planungsrichtwerte_Übersicht!$C$18))</f>
        <v>40</v>
      </c>
      <c r="F241" s="4">
        <f ca="1">IF(Bezug!$G$2=1,Planungsrichtwerte_Übersicht!$C$7,IF(Bezug!$G$2=2,Planungsrichtwerte_Übersicht!$C$13,Planungsrichtwerte_Übersicht!$C$19))</f>
        <v>35</v>
      </c>
      <c r="G241" s="17"/>
      <c r="H241" s="17"/>
    </row>
    <row r="242" spans="2:8" x14ac:dyDescent="0.2">
      <c r="B242" s="4">
        <v>23.4</v>
      </c>
      <c r="C242" s="16">
        <f ca="1">IF(Daten_WP!$B$8="Herz",$C$3+10*LOG($C$2/(4*PI()*B242^2))+$C$4+$C$5,IF(Daten_WP!$B$8="Samsung",$C$3+10*LOG($C$2/(4*PI()*B242^2))+$C$4+$C$6))</f>
        <v>33.644184124855805</v>
      </c>
      <c r="D242" s="4">
        <f ca="1">IF(Bezug!$G$2=1,Planungsrichtwerte_Übersicht!$C$5,IF(Bezug!$G$2=2,Planungsrichtwerte_Übersicht!$C$11,Planungsrichtwerte_Übersicht!$C$17))</f>
        <v>45</v>
      </c>
      <c r="E242" s="4">
        <f ca="1">IF(Bezug!$G$2=1,Planungsrichtwerte_Übersicht!$C$6,IF(Bezug!$G$2=2,"-",Planungsrichtwerte_Übersicht!$C$18))</f>
        <v>40</v>
      </c>
      <c r="F242" s="4">
        <f ca="1">IF(Bezug!$G$2=1,Planungsrichtwerte_Übersicht!$C$7,IF(Bezug!$G$2=2,Planungsrichtwerte_Übersicht!$C$13,Planungsrichtwerte_Übersicht!$C$19))</f>
        <v>35</v>
      </c>
      <c r="G242" s="17"/>
      <c r="H242" s="17"/>
    </row>
    <row r="243" spans="2:8" x14ac:dyDescent="0.2">
      <c r="B243" s="4">
        <v>23.5</v>
      </c>
      <c r="C243" s="16">
        <f ca="1">IF(Daten_WP!$B$8="Herz",$C$3+10*LOG($C$2/(4*PI()*B243^2))+$C$4+$C$5,IF(Daten_WP!$B$8="Samsung",$C$3+10*LOG($C$2/(4*PI()*B243^2))+$C$4+$C$6))</f>
        <v>33.607144027623939</v>
      </c>
      <c r="D243" s="4">
        <f ca="1">IF(Bezug!$G$2=1,Planungsrichtwerte_Übersicht!$C$5,IF(Bezug!$G$2=2,Planungsrichtwerte_Übersicht!$C$11,Planungsrichtwerte_Übersicht!$C$17))</f>
        <v>45</v>
      </c>
      <c r="E243" s="4">
        <f ca="1">IF(Bezug!$G$2=1,Planungsrichtwerte_Übersicht!$C$6,IF(Bezug!$G$2=2,"-",Planungsrichtwerte_Übersicht!$C$18))</f>
        <v>40</v>
      </c>
      <c r="F243" s="4">
        <f ca="1">IF(Bezug!$G$2=1,Planungsrichtwerte_Übersicht!$C$7,IF(Bezug!$G$2=2,Planungsrichtwerte_Übersicht!$C$13,Planungsrichtwerte_Übersicht!$C$19))</f>
        <v>35</v>
      </c>
      <c r="G243" s="17"/>
      <c r="H243" s="17"/>
    </row>
    <row r="244" spans="2:8" x14ac:dyDescent="0.2">
      <c r="B244" s="4">
        <v>23.6</v>
      </c>
      <c r="C244" s="16">
        <f ca="1">IF(Daten_WP!$B$8="Herz",$C$3+10*LOG($C$2/(4*PI()*B244^2))+$C$4+$C$5,IF(Daten_WP!$B$8="Samsung",$C$3+10*LOG($C$2/(4*PI()*B244^2))+$C$4+$C$6))</f>
        <v>33.570261213656529</v>
      </c>
      <c r="D244" s="4">
        <f ca="1">IF(Bezug!$G$2=1,Planungsrichtwerte_Übersicht!$C$5,IF(Bezug!$G$2=2,Planungsrichtwerte_Übersicht!$C$11,Planungsrichtwerte_Übersicht!$C$17))</f>
        <v>45</v>
      </c>
      <c r="E244" s="4">
        <f ca="1">IF(Bezug!$G$2=1,Planungsrichtwerte_Übersicht!$C$6,IF(Bezug!$G$2=2,"-",Planungsrichtwerte_Übersicht!$C$18))</f>
        <v>40</v>
      </c>
      <c r="F244" s="4">
        <f ca="1">IF(Bezug!$G$2=1,Planungsrichtwerte_Übersicht!$C$7,IF(Bezug!$G$2=2,Planungsrichtwerte_Übersicht!$C$13,Planungsrichtwerte_Übersicht!$C$19))</f>
        <v>35</v>
      </c>
      <c r="G244" s="17"/>
      <c r="H244" s="17"/>
    </row>
    <row r="245" spans="2:8" x14ac:dyDescent="0.2">
      <c r="B245" s="4">
        <v>23.7</v>
      </c>
      <c r="C245" s="16">
        <f ca="1">IF(Daten_WP!$B$8="Herz",$C$3+10*LOG($C$2/(4*PI()*B245^2))+$C$4+$C$5,IF(Daten_WP!$B$8="Samsung",$C$3+10*LOG($C$2/(4*PI()*B245^2))+$C$4+$C$6))</f>
        <v>33.533534352856584</v>
      </c>
      <c r="D245" s="4">
        <f ca="1">IF(Bezug!$G$2=1,Planungsrichtwerte_Übersicht!$C$5,IF(Bezug!$G$2=2,Planungsrichtwerte_Übersicht!$C$11,Planungsrichtwerte_Übersicht!$C$17))</f>
        <v>45</v>
      </c>
      <c r="E245" s="4">
        <f ca="1">IF(Bezug!$G$2=1,Planungsrichtwerte_Übersicht!$C$6,IF(Bezug!$G$2=2,"-",Planungsrichtwerte_Übersicht!$C$18))</f>
        <v>40</v>
      </c>
      <c r="F245" s="4">
        <f ca="1">IF(Bezug!$G$2=1,Planungsrichtwerte_Übersicht!$C$7,IF(Bezug!$G$2=2,Planungsrichtwerte_Übersicht!$C$13,Planungsrichtwerte_Übersicht!$C$19))</f>
        <v>35</v>
      </c>
      <c r="G245" s="17"/>
      <c r="H245" s="17"/>
    </row>
    <row r="246" spans="2:8" x14ac:dyDescent="0.2">
      <c r="B246" s="4">
        <v>23.8</v>
      </c>
      <c r="C246" s="16">
        <f ca="1">IF(Daten_WP!$B$8="Herz",$C$3+10*LOG($C$2/(4*PI()*B246^2))+$C$4+$C$5,IF(Daten_WP!$B$8="Samsung",$C$3+10*LOG($C$2/(4*PI()*B246^2))+$C$4+$C$6))</f>
        <v>33.49696213192842</v>
      </c>
      <c r="D246" s="4">
        <f ca="1">IF(Bezug!$G$2=1,Planungsrichtwerte_Übersicht!$C$5,IF(Bezug!$G$2=2,Planungsrichtwerte_Übersicht!$C$11,Planungsrichtwerte_Übersicht!$C$17))</f>
        <v>45</v>
      </c>
      <c r="E246" s="4">
        <f ca="1">IF(Bezug!$G$2=1,Planungsrichtwerte_Übersicht!$C$6,IF(Bezug!$G$2=2,"-",Planungsrichtwerte_Übersicht!$C$18))</f>
        <v>40</v>
      </c>
      <c r="F246" s="4">
        <f ca="1">IF(Bezug!$G$2=1,Planungsrichtwerte_Übersicht!$C$7,IF(Bezug!$G$2=2,Planungsrichtwerte_Übersicht!$C$13,Planungsrichtwerte_Übersicht!$C$19))</f>
        <v>35</v>
      </c>
      <c r="G246" s="17"/>
      <c r="H246" s="17"/>
    </row>
    <row r="247" spans="2:8" x14ac:dyDescent="0.2">
      <c r="B247" s="4">
        <v>23.9</v>
      </c>
      <c r="C247" s="16">
        <f ca="1">IF(Daten_WP!$B$8="Herz",$C$3+10*LOG($C$2/(4*PI()*B247^2))+$C$4+$C$5,IF(Daten_WP!$B$8="Samsung",$C$3+10*LOG($C$2/(4*PI()*B247^2))+$C$4+$C$6))</f>
        <v>33.46054325409591</v>
      </c>
      <c r="D247" s="4">
        <f ca="1">IF(Bezug!$G$2=1,Planungsrichtwerte_Übersicht!$C$5,IF(Bezug!$G$2=2,Planungsrichtwerte_Übersicht!$C$11,Planungsrichtwerte_Übersicht!$C$17))</f>
        <v>45</v>
      </c>
      <c r="E247" s="4">
        <f ca="1">IF(Bezug!$G$2=1,Planungsrichtwerte_Übersicht!$C$6,IF(Bezug!$G$2=2,"-",Planungsrichtwerte_Übersicht!$C$18))</f>
        <v>40</v>
      </c>
      <c r="F247" s="4">
        <f ca="1">IF(Bezug!$G$2=1,Planungsrichtwerte_Übersicht!$C$7,IF(Bezug!$G$2=2,Planungsrichtwerte_Übersicht!$C$13,Planungsrichtwerte_Übersicht!$C$19))</f>
        <v>35</v>
      </c>
      <c r="G247" s="17"/>
      <c r="H247" s="17"/>
    </row>
    <row r="248" spans="2:8" x14ac:dyDescent="0.2">
      <c r="B248" s="4">
        <v>24</v>
      </c>
      <c r="C248" s="16">
        <f ca="1">IF(Daten_WP!$B$8="Herz",$C$3+10*LOG($C$2/(4*PI()*B248^2))+$C$4+$C$5,IF(Daten_WP!$B$8="Samsung",$C$3+10*LOG($C$2/(4*PI()*B248^2))+$C$4+$C$6))</f>
        <v>33.424276438826539</v>
      </c>
      <c r="D248" s="4">
        <f ca="1">IF(Bezug!$G$2=1,Planungsrichtwerte_Übersicht!$C$5,IF(Bezug!$G$2=2,Planungsrichtwerte_Übersicht!$C$11,Planungsrichtwerte_Übersicht!$C$17))</f>
        <v>45</v>
      </c>
      <c r="E248" s="4">
        <f ca="1">IF(Bezug!$G$2=1,Planungsrichtwerte_Übersicht!$C$6,IF(Bezug!$G$2=2,"-",Planungsrichtwerte_Übersicht!$C$18))</f>
        <v>40</v>
      </c>
      <c r="F248" s="4">
        <f ca="1">IF(Bezug!$G$2=1,Planungsrichtwerte_Übersicht!$C$7,IF(Bezug!$G$2=2,Planungsrichtwerte_Übersicht!$C$13,Planungsrichtwerte_Übersicht!$C$19))</f>
        <v>35</v>
      </c>
      <c r="G248" s="17"/>
      <c r="H248" s="17"/>
    </row>
    <row r="249" spans="2:8" x14ac:dyDescent="0.2">
      <c r="B249" s="4">
        <v>24.1</v>
      </c>
      <c r="C249" s="16">
        <f ca="1">IF(Daten_WP!$B$8="Herz",$C$3+10*LOG($C$2/(4*PI()*B249^2))+$C$4+$C$5,IF(Daten_WP!$B$8="Samsung",$C$3+10*LOG($C$2/(4*PI()*B249^2))+$C$4+$C$6))</f>
        <v>33.388160421561295</v>
      </c>
      <c r="D249" s="4">
        <f ca="1">IF(Bezug!$G$2=1,Planungsrichtwerte_Übersicht!$C$5,IF(Bezug!$G$2=2,Planungsrichtwerte_Übersicht!$C$11,Planungsrichtwerte_Übersicht!$C$17))</f>
        <v>45</v>
      </c>
      <c r="E249" s="4">
        <f ca="1">IF(Bezug!$G$2=1,Planungsrichtwerte_Übersicht!$C$6,IF(Bezug!$G$2=2,"-",Planungsrichtwerte_Übersicht!$C$18))</f>
        <v>40</v>
      </c>
      <c r="F249" s="4">
        <f ca="1">IF(Bezug!$G$2=1,Planungsrichtwerte_Übersicht!$C$7,IF(Bezug!$G$2=2,Planungsrichtwerte_Übersicht!$C$13,Planungsrichtwerte_Übersicht!$C$19))</f>
        <v>35</v>
      </c>
      <c r="G249" s="17"/>
      <c r="H249" s="17"/>
    </row>
    <row r="250" spans="2:8" x14ac:dyDescent="0.2">
      <c r="B250" s="4">
        <v>24.2</v>
      </c>
      <c r="C250" s="16">
        <f ca="1">IF(Daten_WP!$B$8="Herz",$C$3+10*LOG($C$2/(4*PI()*B250^2))+$C$4+$C$5,IF(Daten_WP!$B$8="Samsung",$C$3+10*LOG($C$2/(4*PI()*B250^2))+$C$4+$C$6))</f>
        <v>33.35219395345004</v>
      </c>
      <c r="D250" s="4">
        <f ca="1">IF(Bezug!$G$2=1,Planungsrichtwerte_Übersicht!$C$5,IF(Bezug!$G$2=2,Planungsrichtwerte_Übersicht!$C$11,Planungsrichtwerte_Übersicht!$C$17))</f>
        <v>45</v>
      </c>
      <c r="E250" s="4">
        <f ca="1">IF(Bezug!$G$2=1,Planungsrichtwerte_Übersicht!$C$6,IF(Bezug!$G$2=2,"-",Planungsrichtwerte_Übersicht!$C$18))</f>
        <v>40</v>
      </c>
      <c r="F250" s="4">
        <f ca="1">IF(Bezug!$G$2=1,Planungsrichtwerte_Übersicht!$C$7,IF(Bezug!$G$2=2,Planungsrichtwerte_Übersicht!$C$13,Planungsrichtwerte_Übersicht!$C$19))</f>
        <v>35</v>
      </c>
      <c r="G250" s="17"/>
      <c r="H250" s="17"/>
    </row>
    <row r="251" spans="2:8" x14ac:dyDescent="0.2">
      <c r="B251" s="4">
        <v>24.3</v>
      </c>
      <c r="C251" s="16">
        <f ca="1">IF(Daten_WP!$B$8="Herz",$C$3+10*LOG($C$2/(4*PI()*B251^2))+$C$4+$C$5,IF(Daten_WP!$B$8="Samsung",$C$3+10*LOG($C$2/(4*PI()*B251^2))+$C$4+$C$6))</f>
        <v>33.31637580109242</v>
      </c>
      <c r="D251" s="4">
        <f ca="1">IF(Bezug!$G$2=1,Planungsrichtwerte_Übersicht!$C$5,IF(Bezug!$G$2=2,Planungsrichtwerte_Übersicht!$C$11,Planungsrichtwerte_Übersicht!$C$17))</f>
        <v>45</v>
      </c>
      <c r="E251" s="4">
        <f ca="1">IF(Bezug!$G$2=1,Planungsrichtwerte_Übersicht!$C$6,IF(Bezug!$G$2=2,"-",Planungsrichtwerte_Übersicht!$C$18))</f>
        <v>40</v>
      </c>
      <c r="F251" s="4">
        <f ca="1">IF(Bezug!$G$2=1,Planungsrichtwerte_Übersicht!$C$7,IF(Bezug!$G$2=2,Planungsrichtwerte_Übersicht!$C$13,Planungsrichtwerte_Übersicht!$C$19))</f>
        <v>35</v>
      </c>
      <c r="G251" s="17"/>
      <c r="H251" s="17"/>
    </row>
    <row r="252" spans="2:8" x14ac:dyDescent="0.2">
      <c r="B252" s="4">
        <v>24.4</v>
      </c>
      <c r="C252" s="16">
        <f ca="1">IF(Daten_WP!$B$8="Herz",$C$3+10*LOG($C$2/(4*PI()*B252^2))+$C$4+$C$5,IF(Daten_WP!$B$8="Samsung",$C$3+10*LOG($C$2/(4*PI()*B252^2))+$C$4+$C$6))</f>
        <v>33.280704746284073</v>
      </c>
      <c r="D252" s="4">
        <f ca="1">IF(Bezug!$G$2=1,Planungsrichtwerte_Übersicht!$C$5,IF(Bezug!$G$2=2,Planungsrichtwerte_Übersicht!$C$11,Planungsrichtwerte_Übersicht!$C$17))</f>
        <v>45</v>
      </c>
      <c r="E252" s="4">
        <f ca="1">IF(Bezug!$G$2=1,Planungsrichtwerte_Übersicht!$C$6,IF(Bezug!$G$2=2,"-",Planungsrichtwerte_Übersicht!$C$18))</f>
        <v>40</v>
      </c>
      <c r="F252" s="4">
        <f ca="1">IF(Bezug!$G$2=1,Planungsrichtwerte_Übersicht!$C$7,IF(Bezug!$G$2=2,Planungsrichtwerte_Übersicht!$C$13,Planungsrichtwerte_Übersicht!$C$19))</f>
        <v>35</v>
      </c>
      <c r="G252" s="17"/>
      <c r="H252" s="17"/>
    </row>
    <row r="253" spans="2:8" x14ac:dyDescent="0.2">
      <c r="B253" s="4">
        <v>24.5</v>
      </c>
      <c r="C253" s="16">
        <f ca="1">IF(Daten_WP!$B$8="Herz",$C$3+10*LOG($C$2/(4*PI()*B253^2))+$C$4+$C$5,IF(Daten_WP!$B$8="Samsung",$C$3+10*LOG($C$2/(4*PI()*B253^2))+$C$4+$C$6))</f>
        <v>33.245179585768014</v>
      </c>
      <c r="D253" s="4">
        <f ca="1">IF(Bezug!$G$2=1,Planungsrichtwerte_Übersicht!$C$5,IF(Bezug!$G$2=2,Planungsrichtwerte_Übersicht!$C$11,Planungsrichtwerte_Übersicht!$C$17))</f>
        <v>45</v>
      </c>
      <c r="E253" s="4">
        <f ca="1">IF(Bezug!$G$2=1,Planungsrichtwerte_Übersicht!$C$6,IF(Bezug!$G$2=2,"-",Planungsrichtwerte_Übersicht!$C$18))</f>
        <v>40</v>
      </c>
      <c r="F253" s="4">
        <f ca="1">IF(Bezug!$G$2=1,Planungsrichtwerte_Übersicht!$C$7,IF(Bezug!$G$2=2,Planungsrichtwerte_Übersicht!$C$13,Planungsrichtwerte_Übersicht!$C$19))</f>
        <v>35</v>
      </c>
      <c r="G253" s="17"/>
      <c r="H253" s="17"/>
    </row>
    <row r="254" spans="2:8" x14ac:dyDescent="0.2">
      <c r="B254" s="4">
        <v>24.6</v>
      </c>
      <c r="C254" s="16">
        <f ca="1">IF(Daten_WP!$B$8="Herz",$C$3+10*LOG($C$2/(4*PI()*B254^2))+$C$4+$C$5,IF(Daten_WP!$B$8="Samsung",$C$3+10*LOG($C$2/(4*PI()*B254^2))+$C$4+$C$6))</f>
        <v>33.20979913099108</v>
      </c>
      <c r="D254" s="4">
        <f ca="1">IF(Bezug!$G$2=1,Planungsrichtwerte_Übersicht!$C$5,IF(Bezug!$G$2=2,Planungsrichtwerte_Übersicht!$C$11,Planungsrichtwerte_Übersicht!$C$17))</f>
        <v>45</v>
      </c>
      <c r="E254" s="4">
        <f ca="1">IF(Bezug!$G$2=1,Planungsrichtwerte_Übersicht!$C$6,IF(Bezug!$G$2=2,"-",Planungsrichtwerte_Übersicht!$C$18))</f>
        <v>40</v>
      </c>
      <c r="F254" s="4">
        <f ca="1">IF(Bezug!$G$2=1,Planungsrichtwerte_Übersicht!$C$7,IF(Bezug!$G$2=2,Planungsrichtwerte_Übersicht!$C$13,Planungsrichtwerte_Übersicht!$C$19))</f>
        <v>35</v>
      </c>
      <c r="G254" s="17"/>
      <c r="H254" s="17"/>
    </row>
    <row r="255" spans="2:8" x14ac:dyDescent="0.2">
      <c r="B255" s="4">
        <v>24.7</v>
      </c>
      <c r="C255" s="16">
        <f ca="1">IF(Daten_WP!$B$8="Herz",$C$3+10*LOG($C$2/(4*PI()*B255^2))+$C$4+$C$5,IF(Daten_WP!$B$8="Samsung",$C$3+10*LOG($C$2/(4*PI()*B255^2))+$C$4+$C$6))</f>
        <v>33.17456220786535</v>
      </c>
      <c r="D255" s="4">
        <f ca="1">IF(Bezug!$G$2=1,Planungsrichtwerte_Übersicht!$C$5,IF(Bezug!$G$2=2,Planungsrichtwerte_Übersicht!$C$11,Planungsrichtwerte_Übersicht!$C$17))</f>
        <v>45</v>
      </c>
      <c r="E255" s="4">
        <f ca="1">IF(Bezug!$G$2=1,Planungsrichtwerte_Übersicht!$C$6,IF(Bezug!$G$2=2,"-",Planungsrichtwerte_Übersicht!$C$18))</f>
        <v>40</v>
      </c>
      <c r="F255" s="4">
        <f ca="1">IF(Bezug!$G$2=1,Planungsrichtwerte_Übersicht!$C$7,IF(Bezug!$G$2=2,Planungsrichtwerte_Übersicht!$C$13,Planungsrichtwerte_Übersicht!$C$19))</f>
        <v>35</v>
      </c>
      <c r="G255" s="17"/>
      <c r="H255" s="17"/>
    </row>
    <row r="256" spans="2:8" x14ac:dyDescent="0.2">
      <c r="B256" s="4">
        <v>24.8</v>
      </c>
      <c r="C256" s="16">
        <f ca="1">IF(Daten_WP!$B$8="Herz",$C$3+10*LOG($C$2/(4*PI()*B256^2))+$C$4+$C$5,IF(Daten_WP!$B$8="Samsung",$C$3+10*LOG($C$2/(4*PI()*B256^2))+$C$4+$C$6))</f>
        <v>33.139467656534336</v>
      </c>
      <c r="D256" s="4">
        <f ca="1">IF(Bezug!$G$2=1,Planungsrichtwerte_Übersicht!$C$5,IF(Bezug!$G$2=2,Planungsrichtwerte_Übersicht!$C$11,Planungsrichtwerte_Übersicht!$C$17))</f>
        <v>45</v>
      </c>
      <c r="E256" s="4">
        <f ca="1">IF(Bezug!$G$2=1,Planungsrichtwerte_Übersicht!$C$6,IF(Bezug!$G$2=2,"-",Planungsrichtwerte_Übersicht!$C$18))</f>
        <v>40</v>
      </c>
      <c r="F256" s="4">
        <f ca="1">IF(Bezug!$G$2=1,Planungsrichtwerte_Übersicht!$C$7,IF(Bezug!$G$2=2,Planungsrichtwerte_Übersicht!$C$13,Planungsrichtwerte_Übersicht!$C$19))</f>
        <v>35</v>
      </c>
      <c r="G256" s="17"/>
      <c r="H256" s="17"/>
    </row>
    <row r="257" spans="2:8" x14ac:dyDescent="0.2">
      <c r="B257" s="4">
        <v>24.9</v>
      </c>
      <c r="C257" s="16">
        <f ca="1">IF(Daten_WP!$B$8="Herz",$C$3+10*LOG($C$2/(4*PI()*B257^2))+$C$4+$C$5,IF(Daten_WP!$B$8="Samsung",$C$3+10*LOG($C$2/(4*PI()*B257^2))+$C$4+$C$6))</f>
        <v>33.104514331143939</v>
      </c>
      <c r="D257" s="4">
        <f ca="1">IF(Bezug!$G$2=1,Planungsrichtwerte_Übersicht!$C$5,IF(Bezug!$G$2=2,Planungsrichtwerte_Übersicht!$C$11,Planungsrichtwerte_Übersicht!$C$17))</f>
        <v>45</v>
      </c>
      <c r="E257" s="4">
        <f ca="1">IF(Bezug!$G$2=1,Planungsrichtwerte_Übersicht!$C$6,IF(Bezug!$G$2=2,"-",Planungsrichtwerte_Übersicht!$C$18))</f>
        <v>40</v>
      </c>
      <c r="F257" s="4">
        <f ca="1">IF(Bezug!$G$2=1,Planungsrichtwerte_Übersicht!$C$7,IF(Bezug!$G$2=2,Planungsrichtwerte_Übersicht!$C$13,Planungsrichtwerte_Übersicht!$C$19))</f>
        <v>35</v>
      </c>
      <c r="G257" s="17"/>
      <c r="H257" s="17"/>
    </row>
    <row r="258" spans="2:8" x14ac:dyDescent="0.2">
      <c r="B258" s="4">
        <v>25</v>
      </c>
      <c r="C258" s="16">
        <f ca="1">IF(Daten_WP!$B$8="Herz",$C$3+10*LOG($C$2/(4*PI()*B258^2))+$C$4+$C$5,IF(Daten_WP!$B$8="Samsung",$C$3+10*LOG($C$2/(4*PI()*B258^2))+$C$4+$C$6))</f>
        <v>33.069701099617909</v>
      </c>
      <c r="D258" s="4">
        <f ca="1">IF(Bezug!$G$2=1,Planungsrichtwerte_Übersicht!$C$5,IF(Bezug!$G$2=2,Planungsrichtwerte_Übersicht!$C$11,Planungsrichtwerte_Übersicht!$C$17))</f>
        <v>45</v>
      </c>
      <c r="E258" s="4">
        <f ca="1">IF(Bezug!$G$2=1,Planungsrichtwerte_Übersicht!$C$6,IF(Bezug!$G$2=2,"-",Planungsrichtwerte_Übersicht!$C$18))</f>
        <v>40</v>
      </c>
      <c r="F258" s="4">
        <f ca="1">IF(Bezug!$G$2=1,Planungsrichtwerte_Übersicht!$C$7,IF(Bezug!$G$2=2,Planungsrichtwerte_Übersicht!$C$13,Planungsrichtwerte_Übersicht!$C$19))</f>
        <v>35</v>
      </c>
      <c r="G258" s="17"/>
      <c r="H258" s="17"/>
    </row>
    <row r="259" spans="2:8" x14ac:dyDescent="0.2">
      <c r="B259" s="4">
        <v>25.1</v>
      </c>
      <c r="C259" s="16">
        <f ca="1">IF(Daten_WP!$B$8="Herz",$C$3+10*LOG($C$2/(4*PI()*B259^2))+$C$4+$C$5,IF(Daten_WP!$B$8="Samsung",$C$3+10*LOG($C$2/(4*PI()*B259^2))+$C$4+$C$6))</f>
        <v>33.035026843437898</v>
      </c>
      <c r="D259" s="4">
        <f ca="1">IF(Bezug!$G$2=1,Planungsrichtwerte_Übersicht!$C$5,IF(Bezug!$G$2=2,Planungsrichtwerte_Übersicht!$C$11,Planungsrichtwerte_Übersicht!$C$17))</f>
        <v>45</v>
      </c>
      <c r="E259" s="4">
        <f ca="1">IF(Bezug!$G$2=1,Planungsrichtwerte_Übersicht!$C$6,IF(Bezug!$G$2=2,"-",Planungsrichtwerte_Übersicht!$C$18))</f>
        <v>40</v>
      </c>
      <c r="F259" s="4">
        <f ca="1">IF(Bezug!$G$2=1,Planungsrichtwerte_Übersicht!$C$7,IF(Bezug!$G$2=2,Planungsrichtwerte_Übersicht!$C$13,Planungsrichtwerte_Übersicht!$C$19))</f>
        <v>35</v>
      </c>
      <c r="G259" s="17"/>
      <c r="H259" s="17"/>
    </row>
    <row r="260" spans="2:8" x14ac:dyDescent="0.2">
      <c r="B260" s="4">
        <v>25.2</v>
      </c>
      <c r="C260" s="16">
        <f ca="1">IF(Daten_WP!$B$8="Herz",$C$3+10*LOG($C$2/(4*PI()*B260^2))+$C$4+$C$5,IF(Daten_WP!$B$8="Samsung",$C$3+10*LOG($C$2/(4*PI()*B260^2))+$C$4+$C$6))</f>
        <v>33.00049045742778</v>
      </c>
      <c r="D260" s="4">
        <f ca="1">IF(Bezug!$G$2=1,Planungsrichtwerte_Übersicht!$C$5,IF(Bezug!$G$2=2,Planungsrichtwerte_Übersicht!$C$11,Planungsrichtwerte_Übersicht!$C$17))</f>
        <v>45</v>
      </c>
      <c r="E260" s="4">
        <f ca="1">IF(Bezug!$G$2=1,Planungsrichtwerte_Übersicht!$C$6,IF(Bezug!$G$2=2,"-",Planungsrichtwerte_Übersicht!$C$18))</f>
        <v>40</v>
      </c>
      <c r="F260" s="4">
        <f ca="1">IF(Bezug!$G$2=1,Planungsrichtwerte_Übersicht!$C$7,IF(Bezug!$G$2=2,Planungsrichtwerte_Übersicht!$C$13,Planungsrichtwerte_Übersicht!$C$19))</f>
        <v>35</v>
      </c>
      <c r="G260" s="17"/>
      <c r="H260" s="17"/>
    </row>
    <row r="261" spans="2:8" x14ac:dyDescent="0.2">
      <c r="B261" s="4">
        <v>25.3</v>
      </c>
      <c r="C261" s="16">
        <f ca="1">IF(Daten_WP!$B$8="Herz",$C$3+10*LOG($C$2/(4*PI()*B261^2))+$C$4+$C$5,IF(Daten_WP!$B$8="Samsung",$C$3+10*LOG($C$2/(4*PI()*B261^2))+$C$4+$C$6))</f>
        <v>32.966090849542304</v>
      </c>
      <c r="D261" s="4">
        <f ca="1">IF(Bezug!$G$2=1,Planungsrichtwerte_Übersicht!$C$5,IF(Bezug!$G$2=2,Planungsrichtwerte_Übersicht!$C$11,Planungsrichtwerte_Übersicht!$C$17))</f>
        <v>45</v>
      </c>
      <c r="E261" s="4">
        <f ca="1">IF(Bezug!$G$2=1,Planungsrichtwerte_Übersicht!$C$6,IF(Bezug!$G$2=2,"-",Planungsrichtwerte_Übersicht!$C$18))</f>
        <v>40</v>
      </c>
      <c r="F261" s="4">
        <f ca="1">IF(Bezug!$G$2=1,Planungsrichtwerte_Übersicht!$C$7,IF(Bezug!$G$2=2,Planungsrichtwerte_Übersicht!$C$13,Planungsrichtwerte_Übersicht!$C$19))</f>
        <v>35</v>
      </c>
      <c r="G261" s="17"/>
      <c r="H261" s="17"/>
    </row>
    <row r="262" spans="2:8" x14ac:dyDescent="0.2">
      <c r="B262" s="4">
        <v>25.4</v>
      </c>
      <c r="C262" s="16">
        <f ca="1">IF(Daten_WP!$B$8="Herz",$C$3+10*LOG($C$2/(4*PI()*B262^2))+$C$4+$C$5,IF(Daten_WP!$B$8="Samsung",$C$3+10*LOG($C$2/(4*PI()*B262^2))+$C$4+$C$6))</f>
        <v>32.931826940659903</v>
      </c>
      <c r="D262" s="4">
        <f ca="1">IF(Bezug!$G$2=1,Planungsrichtwerte_Übersicht!$C$5,IF(Bezug!$G$2=2,Planungsrichtwerte_Übersicht!$C$11,Planungsrichtwerte_Übersicht!$C$17))</f>
        <v>45</v>
      </c>
      <c r="E262" s="4">
        <f ca="1">IF(Bezug!$G$2=1,Planungsrichtwerte_Übersicht!$C$6,IF(Bezug!$G$2=2,"-",Planungsrichtwerte_Übersicht!$C$18))</f>
        <v>40</v>
      </c>
      <c r="F262" s="4">
        <f ca="1">IF(Bezug!$G$2=1,Planungsrichtwerte_Übersicht!$C$7,IF(Bezug!$G$2=2,Planungsrichtwerte_Übersicht!$C$13,Planungsrichtwerte_Übersicht!$C$19))</f>
        <v>35</v>
      </c>
      <c r="G262" s="17"/>
      <c r="H262" s="17"/>
    </row>
    <row r="263" spans="2:8" x14ac:dyDescent="0.2">
      <c r="B263" s="4">
        <v>25.5</v>
      </c>
      <c r="C263" s="16">
        <f ca="1">IF(Daten_WP!$B$8="Herz",$C$3+10*LOG($C$2/(4*PI()*B263^2))+$C$4+$C$5,IF(Daten_WP!$B$8="Samsung",$C$3+10*LOG($C$2/(4*PI()*B263^2))+$C$4+$C$6))</f>
        <v>32.897697664379557</v>
      </c>
      <c r="D263" s="4">
        <f ca="1">IF(Bezug!$G$2=1,Planungsrichtwerte_Übersicht!$C$5,IF(Bezug!$G$2=2,Planungsrichtwerte_Übersicht!$C$11,Planungsrichtwerte_Übersicht!$C$17))</f>
        <v>45</v>
      </c>
      <c r="E263" s="4">
        <f ca="1">IF(Bezug!$G$2=1,Planungsrichtwerte_Übersicht!$C$6,IF(Bezug!$G$2=2,"-",Planungsrichtwerte_Übersicht!$C$18))</f>
        <v>40</v>
      </c>
      <c r="F263" s="4">
        <f ca="1">IF(Bezug!$G$2=1,Planungsrichtwerte_Übersicht!$C$7,IF(Bezug!$G$2=2,Planungsrichtwerte_Übersicht!$C$13,Planungsrichtwerte_Übersicht!$C$19))</f>
        <v>35</v>
      </c>
      <c r="G263" s="17"/>
      <c r="H263" s="17"/>
    </row>
    <row r="264" spans="2:8" x14ac:dyDescent="0.2">
      <c r="B264" s="4">
        <v>25.6</v>
      </c>
      <c r="C264" s="16">
        <f ca="1">IF(Daten_WP!$B$8="Herz",$C$3+10*LOG($C$2/(4*PI()*B264^2))+$C$4+$C$5,IF(Daten_WP!$B$8="Samsung",$C$3+10*LOG($C$2/(4*PI()*B264^2))+$C$4+$C$6))</f>
        <v>32.863701966821672</v>
      </c>
      <c r="D264" s="4">
        <f ca="1">IF(Bezug!$G$2=1,Planungsrichtwerte_Übersicht!$C$5,IF(Bezug!$G$2=2,Planungsrichtwerte_Übersicht!$C$11,Planungsrichtwerte_Übersicht!$C$17))</f>
        <v>45</v>
      </c>
      <c r="E264" s="4">
        <f ca="1">IF(Bezug!$G$2=1,Planungsrichtwerte_Übersicht!$C$6,IF(Bezug!$G$2=2,"-",Planungsrichtwerte_Übersicht!$C$18))</f>
        <v>40</v>
      </c>
      <c r="F264" s="4">
        <f ca="1">IF(Bezug!$G$2=1,Planungsrichtwerte_Übersicht!$C$7,IF(Bezug!$G$2=2,Planungsrichtwerte_Übersicht!$C$13,Planungsrichtwerte_Übersicht!$C$19))</f>
        <v>35</v>
      </c>
      <c r="G264" s="17"/>
      <c r="H264" s="17"/>
    </row>
    <row r="265" spans="2:8" x14ac:dyDescent="0.2">
      <c r="B265" s="4">
        <v>25.7</v>
      </c>
      <c r="C265" s="16">
        <f ca="1">IF(Daten_WP!$B$8="Herz",$C$3+10*LOG($C$2/(4*PI()*B265^2))+$C$4+$C$5,IF(Daten_WP!$B$8="Samsung",$C$3+10*LOG($C$2/(4*PI()*B265^2))+$C$4+$C$6))</f>
        <v>32.829838806432768</v>
      </c>
      <c r="D265" s="4">
        <f ca="1">IF(Bezug!$G$2=1,Planungsrichtwerte_Übersicht!$C$5,IF(Bezug!$G$2=2,Planungsrichtwerte_Übersicht!$C$11,Planungsrichtwerte_Übersicht!$C$17))</f>
        <v>45</v>
      </c>
      <c r="E265" s="4">
        <f ca="1">IF(Bezug!$G$2=1,Planungsrichtwerte_Übersicht!$C$6,IF(Bezug!$G$2=2,"-",Planungsrichtwerte_Übersicht!$C$18))</f>
        <v>40</v>
      </c>
      <c r="F265" s="4">
        <f ca="1">IF(Bezug!$G$2=1,Planungsrichtwerte_Übersicht!$C$7,IF(Bezug!$G$2=2,Planungsrichtwerte_Übersicht!$C$13,Planungsrichtwerte_Übersicht!$C$19))</f>
        <v>35</v>
      </c>
      <c r="G265" s="17"/>
      <c r="H265" s="17"/>
    </row>
    <row r="266" spans="2:8" x14ac:dyDescent="0.2">
      <c r="B266" s="4">
        <v>25.8</v>
      </c>
      <c r="C266" s="16">
        <f ca="1">IF(Daten_WP!$B$8="Herz",$C$3+10*LOG($C$2/(4*PI()*B266^2))+$C$4+$C$5,IF(Daten_WP!$B$8="Samsung",$C$3+10*LOG($C$2/(4*PI()*B266^2))+$C$4+$C$6))</f>
        <v>32.796107153794054</v>
      </c>
      <c r="D266" s="4">
        <f ca="1">IF(Bezug!$G$2=1,Planungsrichtwerte_Übersicht!$C$5,IF(Bezug!$G$2=2,Planungsrichtwerte_Übersicht!$C$11,Planungsrichtwerte_Übersicht!$C$17))</f>
        <v>45</v>
      </c>
      <c r="E266" s="4">
        <f ca="1">IF(Bezug!$G$2=1,Planungsrichtwerte_Übersicht!$C$6,IF(Bezug!$G$2=2,"-",Planungsrichtwerte_Übersicht!$C$18))</f>
        <v>40</v>
      </c>
      <c r="F266" s="4">
        <f ca="1">IF(Bezug!$G$2=1,Planungsrichtwerte_Übersicht!$C$7,IF(Bezug!$G$2=2,Planungsrichtwerte_Übersicht!$C$13,Planungsrichtwerte_Übersicht!$C$19))</f>
        <v>35</v>
      </c>
      <c r="G266" s="17"/>
      <c r="H266" s="17"/>
    </row>
    <row r="267" spans="2:8" x14ac:dyDescent="0.2">
      <c r="B267" s="4">
        <v>25.9</v>
      </c>
      <c r="C267" s="16">
        <f ca="1">IF(Daten_WP!$B$8="Herz",$C$3+10*LOG($C$2/(4*PI()*B267^2))+$C$4+$C$5,IF(Daten_WP!$B$8="Samsung",$C$3+10*LOG($C$2/(4*PI()*B267^2))+$C$4+$C$6))</f>
        <v>32.762505991433628</v>
      </c>
      <c r="D267" s="4">
        <f ca="1">IF(Bezug!$G$2=1,Planungsrichtwerte_Übersicht!$C$5,IF(Bezug!$G$2=2,Planungsrichtwerte_Übersicht!$C$11,Planungsrichtwerte_Übersicht!$C$17))</f>
        <v>45</v>
      </c>
      <c r="E267" s="4">
        <f ca="1">IF(Bezug!$G$2=1,Planungsrichtwerte_Übersicht!$C$6,IF(Bezug!$G$2=2,"-",Planungsrichtwerte_Übersicht!$C$18))</f>
        <v>40</v>
      </c>
      <c r="F267" s="4">
        <f ca="1">IF(Bezug!$G$2=1,Planungsrichtwerte_Übersicht!$C$7,IF(Bezug!$G$2=2,Planungsrichtwerte_Übersicht!$C$13,Planungsrichtwerte_Übersicht!$C$19))</f>
        <v>35</v>
      </c>
      <c r="G267" s="17"/>
      <c r="H267" s="17"/>
    </row>
    <row r="268" spans="2:8" x14ac:dyDescent="0.2">
      <c r="B268" s="4">
        <v>26</v>
      </c>
      <c r="C268" s="16">
        <f ca="1">IF(Daten_WP!$B$8="Herz",$C$3+10*LOG($C$2/(4*PI()*B268^2))+$C$4+$C$5,IF(Daten_WP!$B$8="Samsung",$C$3+10*LOG($C$2/(4*PI()*B268^2))+$C$4+$C$6))</f>
        <v>32.729034313642302</v>
      </c>
      <c r="D268" s="4">
        <f ca="1">IF(Bezug!$G$2=1,Planungsrichtwerte_Übersicht!$C$5,IF(Bezug!$G$2=2,Planungsrichtwerte_Übersicht!$C$11,Planungsrichtwerte_Übersicht!$C$17))</f>
        <v>45</v>
      </c>
      <c r="E268" s="4">
        <f ca="1">IF(Bezug!$G$2=1,Planungsrichtwerte_Übersicht!$C$6,IF(Bezug!$G$2=2,"-",Planungsrichtwerte_Übersicht!$C$18))</f>
        <v>40</v>
      </c>
      <c r="F268" s="4">
        <f ca="1">IF(Bezug!$G$2=1,Planungsrichtwerte_Übersicht!$C$7,IF(Bezug!$G$2=2,Planungsrichtwerte_Übersicht!$C$13,Planungsrichtwerte_Übersicht!$C$19))</f>
        <v>35</v>
      </c>
      <c r="G268" s="17"/>
      <c r="H268" s="17"/>
    </row>
    <row r="269" spans="2:8" x14ac:dyDescent="0.2">
      <c r="B269" s="4">
        <v>26.1</v>
      </c>
      <c r="C269" s="16">
        <f ca="1">IF(Daten_WP!$B$8="Herz",$C$3+10*LOG($C$2/(4*PI()*B269^2))+$C$4+$C$5,IF(Daten_WP!$B$8="Samsung",$C$3+10*LOG($C$2/(4*PI()*B269^2))+$C$4+$C$6))</f>
        <v>32.695691126293042</v>
      </c>
      <c r="D269" s="4">
        <f ca="1">IF(Bezug!$G$2=1,Planungsrichtwerte_Übersicht!$C$5,IF(Bezug!$G$2=2,Planungsrichtwerte_Übersicht!$C$11,Planungsrichtwerte_Übersicht!$C$17))</f>
        <v>45</v>
      </c>
      <c r="E269" s="4">
        <f ca="1">IF(Bezug!$G$2=1,Planungsrichtwerte_Übersicht!$C$6,IF(Bezug!$G$2=2,"-",Planungsrichtwerte_Übersicht!$C$18))</f>
        <v>40</v>
      </c>
      <c r="F269" s="4">
        <f ca="1">IF(Bezug!$G$2=1,Planungsrichtwerte_Übersicht!$C$7,IF(Bezug!$G$2=2,Planungsrichtwerte_Übersicht!$C$13,Planungsrichtwerte_Übersicht!$C$19))</f>
        <v>35</v>
      </c>
      <c r="G269" s="17"/>
      <c r="H269" s="17"/>
    </row>
    <row r="270" spans="2:8" x14ac:dyDescent="0.2">
      <c r="B270" s="4">
        <v>26.2</v>
      </c>
      <c r="C270" s="16">
        <f ca="1">IF(Daten_WP!$B$8="Herz",$C$3+10*LOG($C$2/(4*PI()*B270^2))+$C$4+$C$5,IF(Daten_WP!$B$8="Samsung",$C$3+10*LOG($C$2/(4*PI()*B270^2))+$C$4+$C$6))</f>
        <v>32.662475446663755</v>
      </c>
      <c r="D270" s="4">
        <f ca="1">IF(Bezug!$G$2=1,Planungsrichtwerte_Übersicht!$C$5,IF(Bezug!$G$2=2,Planungsrichtwerte_Übersicht!$C$11,Planungsrichtwerte_Übersicht!$C$17))</f>
        <v>45</v>
      </c>
      <c r="E270" s="4">
        <f ca="1">IF(Bezug!$G$2=1,Planungsrichtwerte_Übersicht!$C$6,IF(Bezug!$G$2=2,"-",Planungsrichtwerte_Übersicht!$C$18))</f>
        <v>40</v>
      </c>
      <c r="F270" s="4">
        <f ca="1">IF(Bezug!$G$2=1,Planungsrichtwerte_Übersicht!$C$7,IF(Bezug!$G$2=2,Planungsrichtwerte_Übersicht!$C$13,Planungsrichtwerte_Übersicht!$C$19))</f>
        <v>35</v>
      </c>
      <c r="G270" s="17"/>
      <c r="H270" s="17"/>
    </row>
    <row r="271" spans="2:8" x14ac:dyDescent="0.2">
      <c r="B271" s="4">
        <v>26.3</v>
      </c>
      <c r="C271" s="16">
        <f ca="1">IF(Daten_WP!$B$8="Herz",$C$3+10*LOG($C$2/(4*PI()*B271^2))+$C$4+$C$5,IF(Daten_WP!$B$8="Samsung",$C$3+10*LOG($C$2/(4*PI()*B271^2))+$C$4+$C$6))</f>
        <v>32.629386303263502</v>
      </c>
      <c r="D271" s="4">
        <f ca="1">IF(Bezug!$G$2=1,Planungsrichtwerte_Übersicht!$C$5,IF(Bezug!$G$2=2,Planungsrichtwerte_Übersicht!$C$11,Planungsrichtwerte_Übersicht!$C$17))</f>
        <v>45</v>
      </c>
      <c r="E271" s="4">
        <f ca="1">IF(Bezug!$G$2=1,Planungsrichtwerte_Übersicht!$C$6,IF(Bezug!$G$2=2,"-",Planungsrichtwerte_Übersicht!$C$18))</f>
        <v>40</v>
      </c>
      <c r="F271" s="4">
        <f ca="1">IF(Bezug!$G$2=1,Planungsrichtwerte_Übersicht!$C$7,IF(Bezug!$G$2=2,Planungsrichtwerte_Übersicht!$C$13,Planungsrichtwerte_Übersicht!$C$19))</f>
        <v>35</v>
      </c>
      <c r="G271" s="17"/>
      <c r="H271" s="17"/>
    </row>
    <row r="272" spans="2:8" x14ac:dyDescent="0.2">
      <c r="B272" s="4">
        <v>26.4</v>
      </c>
      <c r="C272" s="16">
        <f ca="1">IF(Daten_WP!$B$8="Herz",$C$3+10*LOG($C$2/(4*PI()*B272^2))+$C$4+$C$5,IF(Daten_WP!$B$8="Samsung",$C$3+10*LOG($C$2/(4*PI()*B272^2))+$C$4+$C$6))</f>
        <v>32.596422735662046</v>
      </c>
      <c r="D272" s="4">
        <f ca="1">IF(Bezug!$G$2=1,Planungsrichtwerte_Übersicht!$C$5,IF(Bezug!$G$2=2,Planungsrichtwerte_Übersicht!$C$11,Planungsrichtwerte_Übersicht!$C$17))</f>
        <v>45</v>
      </c>
      <c r="E272" s="4">
        <f ca="1">IF(Bezug!$G$2=1,Planungsrichtwerte_Übersicht!$C$6,IF(Bezug!$G$2=2,"-",Planungsrichtwerte_Übersicht!$C$18))</f>
        <v>40</v>
      </c>
      <c r="F272" s="4">
        <f ca="1">IF(Bezug!$G$2=1,Planungsrichtwerte_Übersicht!$C$7,IF(Bezug!$G$2=2,Planungsrichtwerte_Übersicht!$C$13,Planungsrichtwerte_Übersicht!$C$19))</f>
        <v>35</v>
      </c>
      <c r="G272" s="17"/>
      <c r="H272" s="17"/>
    </row>
    <row r="273" spans="2:8" x14ac:dyDescent="0.2">
      <c r="B273" s="4">
        <v>26.5</v>
      </c>
      <c r="C273" s="16">
        <f ca="1">IF(Daten_WP!$B$8="Herz",$C$3+10*LOG($C$2/(4*PI()*B273^2))+$C$4+$C$5,IF(Daten_WP!$B$8="Samsung",$C$3+10*LOG($C$2/(4*PI()*B273^2))+$C$4+$C$6))</f>
        <v>32.563583794322504</v>
      </c>
      <c r="D273" s="4">
        <f ca="1">IF(Bezug!$G$2=1,Planungsrichtwerte_Übersicht!$C$5,IF(Bezug!$G$2=2,Planungsrichtwerte_Übersicht!$C$11,Planungsrichtwerte_Übersicht!$C$17))</f>
        <v>45</v>
      </c>
      <c r="E273" s="4">
        <f ca="1">IF(Bezug!$G$2=1,Planungsrichtwerte_Übersicht!$C$6,IF(Bezug!$G$2=2,"-",Planungsrichtwerte_Übersicht!$C$18))</f>
        <v>40</v>
      </c>
      <c r="F273" s="4">
        <f ca="1">IF(Bezug!$G$2=1,Planungsrichtwerte_Übersicht!$C$7,IF(Bezug!$G$2=2,Planungsrichtwerte_Übersicht!$C$13,Planungsrichtwerte_Übersicht!$C$19))</f>
        <v>35</v>
      </c>
      <c r="G273" s="17"/>
      <c r="H273" s="17"/>
    </row>
    <row r="274" spans="2:8" x14ac:dyDescent="0.2">
      <c r="B274" s="4">
        <v>26.6</v>
      </c>
      <c r="C274" s="16">
        <f ca="1">IF(Daten_WP!$B$8="Herz",$C$3+10*LOG($C$2/(4*PI()*B274^2))+$C$4+$C$5,IF(Daten_WP!$B$8="Samsung",$C$3+10*LOG($C$2/(4*PI()*B274^2))+$C$4+$C$6))</f>
        <v>32.530868540437325</v>
      </c>
      <c r="D274" s="4">
        <f ca="1">IF(Bezug!$G$2=1,Planungsrichtwerte_Übersicht!$C$5,IF(Bezug!$G$2=2,Planungsrichtwerte_Übersicht!$C$11,Planungsrichtwerte_Übersicht!$C$17))</f>
        <v>45</v>
      </c>
      <c r="E274" s="4">
        <f ca="1">IF(Bezug!$G$2=1,Planungsrichtwerte_Übersicht!$C$6,IF(Bezug!$G$2=2,"-",Planungsrichtwerte_Übersicht!$C$18))</f>
        <v>40</v>
      </c>
      <c r="F274" s="4">
        <f ca="1">IF(Bezug!$G$2=1,Planungsrichtwerte_Übersicht!$C$7,IF(Bezug!$G$2=2,Planungsrichtwerte_Übersicht!$C$13,Planungsrichtwerte_Übersicht!$C$19))</f>
        <v>35</v>
      </c>
      <c r="G274" s="17"/>
      <c r="H274" s="17"/>
    </row>
    <row r="275" spans="2:8" x14ac:dyDescent="0.2">
      <c r="B275" s="4">
        <v>26.7</v>
      </c>
      <c r="C275" s="16">
        <f ca="1">IF(Daten_WP!$B$8="Herz",$C$3+10*LOG($C$2/(4*PI()*B275^2))+$C$4+$C$5,IF(Daten_WP!$B$8="Samsung",$C$3+10*LOG($C$2/(4*PI()*B275^2))+$C$4+$C$6))</f>
        <v>32.498276045767156</v>
      </c>
      <c r="D275" s="4">
        <f ca="1">IF(Bezug!$G$2=1,Planungsrichtwerte_Übersicht!$C$5,IF(Bezug!$G$2=2,Planungsrichtwerte_Übersicht!$C$11,Planungsrichtwerte_Übersicht!$C$17))</f>
        <v>45</v>
      </c>
      <c r="E275" s="4">
        <f ca="1">IF(Bezug!$G$2=1,Planungsrichtwerte_Übersicht!$C$6,IF(Bezug!$G$2=2,"-",Planungsrichtwerte_Übersicht!$C$18))</f>
        <v>40</v>
      </c>
      <c r="F275" s="4">
        <f ca="1">IF(Bezug!$G$2=1,Planungsrichtwerte_Übersicht!$C$7,IF(Bezug!$G$2=2,Planungsrichtwerte_Übersicht!$C$13,Planungsrichtwerte_Übersicht!$C$19))</f>
        <v>35</v>
      </c>
      <c r="G275" s="17"/>
      <c r="H275" s="17"/>
    </row>
    <row r="276" spans="2:8" x14ac:dyDescent="0.2">
      <c r="B276" s="4">
        <v>26.8</v>
      </c>
      <c r="C276" s="16">
        <f ca="1">IF(Daten_WP!$B$8="Herz",$C$3+10*LOG($C$2/(4*PI()*B276^2))+$C$4+$C$5,IF(Daten_WP!$B$8="Samsung",$C$3+10*LOG($C$2/(4*PI()*B276^2))+$C$4+$C$6))</f>
        <v>32.465805392482885</v>
      </c>
      <c r="D276" s="4">
        <f ca="1">IF(Bezug!$G$2=1,Planungsrichtwerte_Übersicht!$C$5,IF(Bezug!$G$2=2,Planungsrichtwerte_Übersicht!$C$11,Planungsrichtwerte_Übersicht!$C$17))</f>
        <v>45</v>
      </c>
      <c r="E276" s="4">
        <f ca="1">IF(Bezug!$G$2=1,Planungsrichtwerte_Übersicht!$C$6,IF(Bezug!$G$2=2,"-",Planungsrichtwerte_Übersicht!$C$18))</f>
        <v>40</v>
      </c>
      <c r="F276" s="4">
        <f ca="1">IF(Bezug!$G$2=1,Planungsrichtwerte_Übersicht!$C$7,IF(Bezug!$G$2=2,Planungsrichtwerte_Übersicht!$C$13,Planungsrichtwerte_Übersicht!$C$19))</f>
        <v>35</v>
      </c>
      <c r="G276" s="17"/>
      <c r="H276" s="17"/>
    </row>
    <row r="277" spans="2:8" x14ac:dyDescent="0.2">
      <c r="B277" s="4">
        <v>26.9</v>
      </c>
      <c r="C277" s="16">
        <f ca="1">IF(Daten_WP!$B$8="Herz",$C$3+10*LOG($C$2/(4*PI()*B277^2))+$C$4+$C$5,IF(Daten_WP!$B$8="Samsung",$C$3+10*LOG($C$2/(4*PI()*B277^2))+$C$4+$C$6))</f>
        <v>32.433455673010499</v>
      </c>
      <c r="D277" s="4">
        <f ca="1">IF(Bezug!$G$2=1,Planungsrichtwerte_Übersicht!$C$5,IF(Bezug!$G$2=2,Planungsrichtwerte_Übersicht!$C$11,Planungsrichtwerte_Übersicht!$C$17))</f>
        <v>45</v>
      </c>
      <c r="E277" s="4">
        <f ca="1">IF(Bezug!$G$2=1,Planungsrichtwerte_Übersicht!$C$6,IF(Bezug!$G$2=2,"-",Planungsrichtwerte_Übersicht!$C$18))</f>
        <v>40</v>
      </c>
      <c r="F277" s="4">
        <f ca="1">IF(Bezug!$G$2=1,Planungsrichtwerte_Übersicht!$C$7,IF(Bezug!$G$2=2,Planungsrichtwerte_Übersicht!$C$13,Planungsrichtwerte_Übersicht!$C$19))</f>
        <v>35</v>
      </c>
      <c r="G277" s="17"/>
      <c r="H277" s="17"/>
    </row>
    <row r="278" spans="2:8" x14ac:dyDescent="0.2">
      <c r="B278" s="4">
        <v>27</v>
      </c>
      <c r="C278" s="16">
        <f ca="1">IF(Daten_WP!$B$8="Herz",$C$3+10*LOG($C$2/(4*PI()*B278^2))+$C$4+$C$5,IF(Daten_WP!$B$8="Samsung",$C$3+10*LOG($C$2/(4*PI()*B278^2))+$C$4+$C$6))</f>
        <v>32.401225989878917</v>
      </c>
      <c r="D278" s="4">
        <f ca="1">IF(Bezug!$G$2=1,Planungsrichtwerte_Übersicht!$C$5,IF(Bezug!$G$2=2,Planungsrichtwerte_Übersicht!$C$11,Planungsrichtwerte_Übersicht!$C$17))</f>
        <v>45</v>
      </c>
      <c r="E278" s="4">
        <f ca="1">IF(Bezug!$G$2=1,Planungsrichtwerte_Übersicht!$C$6,IF(Bezug!$G$2=2,"-",Planungsrichtwerte_Übersicht!$C$18))</f>
        <v>40</v>
      </c>
      <c r="F278" s="4">
        <f ca="1">IF(Bezug!$G$2=1,Planungsrichtwerte_Übersicht!$C$7,IF(Bezug!$G$2=2,Planungsrichtwerte_Übersicht!$C$13,Planungsrichtwerte_Übersicht!$C$19))</f>
        <v>35</v>
      </c>
      <c r="G278" s="17"/>
      <c r="H278" s="17"/>
    </row>
    <row r="279" spans="2:8" x14ac:dyDescent="0.2">
      <c r="B279" s="4">
        <v>27.1</v>
      </c>
      <c r="C279" s="16">
        <f ca="1">IF(Daten_WP!$B$8="Herz",$C$3+10*LOG($C$2/(4*PI()*B279^2))+$C$4+$C$5,IF(Daten_WP!$B$8="Samsung",$C$3+10*LOG($C$2/(4*PI()*B279^2))+$C$4+$C$6))</f>
        <v>32.369115455570544</v>
      </c>
      <c r="D279" s="4">
        <f ca="1">IF(Bezug!$G$2=1,Planungsrichtwerte_Übersicht!$C$5,IF(Bezug!$G$2=2,Planungsrichtwerte_Übersicht!$C$11,Planungsrichtwerte_Übersicht!$C$17))</f>
        <v>45</v>
      </c>
      <c r="E279" s="4">
        <f ca="1">IF(Bezug!$G$2=1,Planungsrichtwerte_Übersicht!$C$6,IF(Bezug!$G$2=2,"-",Planungsrichtwerte_Übersicht!$C$18))</f>
        <v>40</v>
      </c>
      <c r="F279" s="4">
        <f ca="1">IF(Bezug!$G$2=1,Planungsrichtwerte_Übersicht!$C$7,IF(Bezug!$G$2=2,Planungsrichtwerte_Übersicht!$C$13,Planungsrichtwerte_Übersicht!$C$19))</f>
        <v>35</v>
      </c>
      <c r="G279" s="17"/>
      <c r="H279" s="17"/>
    </row>
    <row r="280" spans="2:8" x14ac:dyDescent="0.2">
      <c r="B280" s="4">
        <v>27.2</v>
      </c>
      <c r="C280" s="16">
        <f ca="1">IF(Daten_WP!$B$8="Herz",$C$3+10*LOG($C$2/(4*PI()*B280^2))+$C$4+$C$5,IF(Daten_WP!$B$8="Samsung",$C$3+10*LOG($C$2/(4*PI()*B280^2))+$C$4+$C$6))</f>
        <v>32.33712319237469</v>
      </c>
      <c r="D280" s="4">
        <f ca="1">IF(Bezug!$G$2=1,Planungsrichtwerte_Übersicht!$C$5,IF(Bezug!$G$2=2,Planungsrichtwerte_Übersicht!$C$11,Planungsrichtwerte_Übersicht!$C$17))</f>
        <v>45</v>
      </c>
      <c r="E280" s="4">
        <f ca="1">IF(Bezug!$G$2=1,Planungsrichtwerte_Übersicht!$C$6,IF(Bezug!$G$2=2,"-",Planungsrichtwerte_Übersicht!$C$18))</f>
        <v>40</v>
      </c>
      <c r="F280" s="4">
        <f ca="1">IF(Bezug!$G$2=1,Planungsrichtwerte_Übersicht!$C$7,IF(Bezug!$G$2=2,Planungsrichtwerte_Übersicht!$C$13,Planungsrichtwerte_Übersicht!$C$19))</f>
        <v>35</v>
      </c>
      <c r="G280" s="17"/>
      <c r="H280" s="17"/>
    </row>
    <row r="281" spans="2:8" x14ac:dyDescent="0.2">
      <c r="B281" s="4">
        <v>27.3</v>
      </c>
      <c r="C281" s="16">
        <f ca="1">IF(Daten_WP!$B$8="Herz",$C$3+10*LOG($C$2/(4*PI()*B281^2))+$C$4+$C$5,IF(Daten_WP!$B$8="Samsung",$C$3+10*LOG($C$2/(4*PI()*B281^2))+$C$4+$C$6))</f>
        <v>32.305248332243536</v>
      </c>
      <c r="D281" s="4">
        <f ca="1">IF(Bezug!$G$2=1,Planungsrichtwerte_Übersicht!$C$5,IF(Bezug!$G$2=2,Planungsrichtwerte_Übersicht!$C$11,Planungsrichtwerte_Übersicht!$C$17))</f>
        <v>45</v>
      </c>
      <c r="E281" s="4">
        <f ca="1">IF(Bezug!$G$2=1,Planungsrichtwerte_Übersicht!$C$6,IF(Bezug!$G$2=2,"-",Planungsrichtwerte_Übersicht!$C$18))</f>
        <v>40</v>
      </c>
      <c r="F281" s="4">
        <f ca="1">IF(Bezug!$G$2=1,Planungsrichtwerte_Übersicht!$C$7,IF(Bezug!$G$2=2,Planungsrichtwerte_Übersicht!$C$13,Planungsrichtwerte_Übersicht!$C$19))</f>
        <v>35</v>
      </c>
      <c r="G281" s="17"/>
      <c r="H281" s="17"/>
    </row>
    <row r="282" spans="2:8" x14ac:dyDescent="0.2">
      <c r="B282" s="4">
        <v>27.4</v>
      </c>
      <c r="C282" s="16">
        <f ca="1">IF(Daten_WP!$B$8="Herz",$C$3+10*LOG($C$2/(4*PI()*B282^2))+$C$4+$C$5,IF(Daten_WP!$B$8="Samsung",$C$3+10*LOG($C$2/(4*PI()*B282^2))+$C$4+$C$6))</f>
        <v>32.273490016650904</v>
      </c>
      <c r="D282" s="4">
        <f ca="1">IF(Bezug!$G$2=1,Planungsrichtwerte_Übersicht!$C$5,IF(Bezug!$G$2=2,Planungsrichtwerte_Übersicht!$C$11,Planungsrichtwerte_Übersicht!$C$17))</f>
        <v>45</v>
      </c>
      <c r="E282" s="4">
        <f ca="1">IF(Bezug!$G$2=1,Planungsrichtwerte_Übersicht!$C$6,IF(Bezug!$G$2=2,"-",Planungsrichtwerte_Übersicht!$C$18))</f>
        <v>40</v>
      </c>
      <c r="F282" s="4">
        <f ca="1">IF(Bezug!$G$2=1,Planungsrichtwerte_Übersicht!$C$7,IF(Bezug!$G$2=2,Planungsrichtwerte_Übersicht!$C$13,Planungsrichtwerte_Übersicht!$C$19))</f>
        <v>35</v>
      </c>
      <c r="G282" s="17"/>
      <c r="H282" s="17"/>
    </row>
    <row r="283" spans="2:8" x14ac:dyDescent="0.2">
      <c r="B283" s="4">
        <v>27.5</v>
      </c>
      <c r="C283" s="16">
        <f ca="1">IF(Daten_WP!$B$8="Herz",$C$3+10*LOG($C$2/(4*PI()*B283^2))+$C$4+$C$5,IF(Daten_WP!$B$8="Samsung",$C$3+10*LOG($C$2/(4*PI()*B283^2))+$C$4+$C$6))</f>
        <v>32.241847396453409</v>
      </c>
      <c r="D283" s="4">
        <f ca="1">IF(Bezug!$G$2=1,Planungsrichtwerte_Übersicht!$C$5,IF(Bezug!$G$2=2,Planungsrichtwerte_Übersicht!$C$11,Planungsrichtwerte_Übersicht!$C$17))</f>
        <v>45</v>
      </c>
      <c r="E283" s="4">
        <f ca="1">IF(Bezug!$G$2=1,Planungsrichtwerte_Übersicht!$C$6,IF(Bezug!$G$2=2,"-",Planungsrichtwerte_Übersicht!$C$18))</f>
        <v>40</v>
      </c>
      <c r="F283" s="4">
        <f ca="1">IF(Bezug!$G$2=1,Planungsrichtwerte_Übersicht!$C$7,IF(Bezug!$G$2=2,Planungsrichtwerte_Übersicht!$C$13,Planungsrichtwerte_Übersicht!$C$19))</f>
        <v>35</v>
      </c>
      <c r="G283" s="17"/>
      <c r="H283" s="17"/>
    </row>
    <row r="284" spans="2:8" x14ac:dyDescent="0.2">
      <c r="B284" s="4">
        <v>27.6</v>
      </c>
      <c r="C284" s="16">
        <f ca="1">IF(Daten_WP!$B$8="Herz",$C$3+10*LOG($C$2/(4*PI()*B284^2))+$C$4+$C$5,IF(Daten_WP!$B$8="Samsung",$C$3+10*LOG($C$2/(4*PI()*B284^2))+$C$4+$C$6))</f>
        <v>32.210319631754309</v>
      </c>
      <c r="D284" s="4">
        <f ca="1">IF(Bezug!$G$2=1,Planungsrichtwerte_Übersicht!$C$5,IF(Bezug!$G$2=2,Planungsrichtwerte_Übersicht!$C$11,Planungsrichtwerte_Übersicht!$C$17))</f>
        <v>45</v>
      </c>
      <c r="E284" s="4">
        <f ca="1">IF(Bezug!$G$2=1,Planungsrichtwerte_Übersicht!$C$6,IF(Bezug!$G$2=2,"-",Planungsrichtwerte_Übersicht!$C$18))</f>
        <v>40</v>
      </c>
      <c r="F284" s="4">
        <f ca="1">IF(Bezug!$G$2=1,Planungsrichtwerte_Übersicht!$C$7,IF(Bezug!$G$2=2,Planungsrichtwerte_Übersicht!$C$13,Planungsrichtwerte_Übersicht!$C$19))</f>
        <v>35</v>
      </c>
      <c r="G284" s="17"/>
      <c r="H284" s="17"/>
    </row>
    <row r="285" spans="2:8" x14ac:dyDescent="0.2">
      <c r="B285" s="4">
        <v>27.7</v>
      </c>
      <c r="C285" s="16">
        <f ca="1">IF(Daten_WP!$B$8="Herz",$C$3+10*LOG($C$2/(4*PI()*B285^2))+$C$4+$C$5,IF(Daten_WP!$B$8="Samsung",$C$3+10*LOG($C$2/(4*PI()*B285^2))+$C$4+$C$6))</f>
        <v>32.178905891769688</v>
      </c>
      <c r="D285" s="4">
        <f ca="1">IF(Bezug!$G$2=1,Planungsrichtwerte_Übersicht!$C$5,IF(Bezug!$G$2=2,Planungsrichtwerte_Übersicht!$C$11,Planungsrichtwerte_Übersicht!$C$17))</f>
        <v>45</v>
      </c>
      <c r="E285" s="4">
        <f ca="1">IF(Bezug!$G$2=1,Planungsrichtwerte_Übersicht!$C$6,IF(Bezug!$G$2=2,"-",Planungsrichtwerte_Übersicht!$C$18))</f>
        <v>40</v>
      </c>
      <c r="F285" s="4">
        <f ca="1">IF(Bezug!$G$2=1,Planungsrichtwerte_Übersicht!$C$7,IF(Bezug!$G$2=2,Planungsrichtwerte_Übersicht!$C$13,Planungsrichtwerte_Übersicht!$C$19))</f>
        <v>35</v>
      </c>
      <c r="G285" s="17"/>
      <c r="H285" s="17"/>
    </row>
    <row r="286" spans="2:8" x14ac:dyDescent="0.2">
      <c r="B286" s="4">
        <v>27.8</v>
      </c>
      <c r="C286" s="16">
        <f ca="1">IF(Daten_WP!$B$8="Herz",$C$3+10*LOG($C$2/(4*PI()*B286^2))+$C$4+$C$5,IF(Daten_WP!$B$8="Samsung",$C$3+10*LOG($C$2/(4*PI()*B286^2))+$C$4+$C$6))</f>
        <v>32.147605354697134</v>
      </c>
      <c r="D286" s="4">
        <f ca="1">IF(Bezug!$G$2=1,Planungsrichtwerte_Übersicht!$C$5,IF(Bezug!$G$2=2,Planungsrichtwerte_Übersicht!$C$11,Planungsrichtwerte_Übersicht!$C$17))</f>
        <v>45</v>
      </c>
      <c r="E286" s="4">
        <f ca="1">IF(Bezug!$G$2=1,Planungsrichtwerte_Übersicht!$C$6,IF(Bezug!$G$2=2,"-",Planungsrichtwerte_Übersicht!$C$18))</f>
        <v>40</v>
      </c>
      <c r="F286" s="4">
        <f ca="1">IF(Bezug!$G$2=1,Planungsrichtwerte_Übersicht!$C$7,IF(Bezug!$G$2=2,Planungsrichtwerte_Übersicht!$C$13,Planungsrichtwerte_Übersicht!$C$19))</f>
        <v>35</v>
      </c>
      <c r="G286" s="17"/>
      <c r="H286" s="17"/>
    </row>
    <row r="287" spans="2:8" x14ac:dyDescent="0.2">
      <c r="B287" s="4">
        <v>27.9</v>
      </c>
      <c r="C287" s="16">
        <f ca="1">IF(Daten_WP!$B$8="Herz",$C$3+10*LOG($C$2/(4*PI()*B287^2))+$C$4+$C$5,IF(Daten_WP!$B$8="Samsung",$C$3+10*LOG($C$2/(4*PI()*B287^2))+$C$4+$C$6))</f>
        <v>32.116417207586707</v>
      </c>
      <c r="D287" s="4">
        <f ca="1">IF(Bezug!$G$2=1,Planungsrichtwerte_Übersicht!$C$5,IF(Bezug!$G$2=2,Planungsrichtwerte_Übersicht!$C$11,Planungsrichtwerte_Übersicht!$C$17))</f>
        <v>45</v>
      </c>
      <c r="E287" s="4">
        <f ca="1">IF(Bezug!$G$2=1,Planungsrichtwerte_Übersicht!$C$6,IF(Bezug!$G$2=2,"-",Planungsrichtwerte_Übersicht!$C$18))</f>
        <v>40</v>
      </c>
      <c r="F287" s="4">
        <f ca="1">IF(Bezug!$G$2=1,Planungsrichtwerte_Übersicht!$C$7,IF(Bezug!$G$2=2,Planungsrichtwerte_Übersicht!$C$13,Planungsrichtwerte_Übersicht!$C$19))</f>
        <v>35</v>
      </c>
      <c r="G287" s="17"/>
      <c r="H287" s="17"/>
    </row>
    <row r="288" spans="2:8" x14ac:dyDescent="0.2">
      <c r="B288" s="4">
        <v>28</v>
      </c>
      <c r="C288" s="16">
        <f ca="1">IF(Daten_WP!$B$8="Herz",$C$3+10*LOG($C$2/(4*PI()*B288^2))+$C$4+$C$5,IF(Daten_WP!$B$8="Samsung",$C$3+10*LOG($C$2/(4*PI()*B288^2))+$C$4+$C$6))</f>
        <v>32.085340646214277</v>
      </c>
      <c r="D288" s="4">
        <f ca="1">IF(Bezug!$G$2=1,Planungsrichtwerte_Übersicht!$C$5,IF(Bezug!$G$2=2,Planungsrichtwerte_Übersicht!$C$11,Planungsrichtwerte_Übersicht!$C$17))</f>
        <v>45</v>
      </c>
      <c r="E288" s="4">
        <f ca="1">IF(Bezug!$G$2=1,Planungsrichtwerte_Übersicht!$C$6,IF(Bezug!$G$2=2,"-",Planungsrichtwerte_Übersicht!$C$18))</f>
        <v>40</v>
      </c>
      <c r="F288" s="4">
        <f ca="1">IF(Bezug!$G$2=1,Planungsrichtwerte_Übersicht!$C$7,IF(Bezug!$G$2=2,Planungsrichtwerte_Übersicht!$C$13,Planungsrichtwerte_Übersicht!$C$19))</f>
        <v>35</v>
      </c>
      <c r="G288" s="17"/>
      <c r="H288" s="17"/>
    </row>
    <row r="289" spans="2:8" x14ac:dyDescent="0.2">
      <c r="B289" s="4">
        <v>28.1</v>
      </c>
      <c r="C289" s="16">
        <f ca="1">IF(Daten_WP!$B$8="Herz",$C$3+10*LOG($C$2/(4*PI()*B289^2))+$C$4+$C$5,IF(Daten_WP!$B$8="Samsung",$C$3+10*LOG($C$2/(4*PI()*B289^2))+$C$4+$C$6))</f>
        <v>32.054374874957063</v>
      </c>
      <c r="D289" s="4">
        <f ca="1">IF(Bezug!$G$2=1,Planungsrichtwerte_Übersicht!$C$5,IF(Bezug!$G$2=2,Planungsrichtwerte_Übersicht!$C$11,Planungsrichtwerte_Übersicht!$C$17))</f>
        <v>45</v>
      </c>
      <c r="E289" s="4">
        <f ca="1">IF(Bezug!$G$2=1,Planungsrichtwerte_Übersicht!$C$6,IF(Bezug!$G$2=2,"-",Planungsrichtwerte_Übersicht!$C$18))</f>
        <v>40</v>
      </c>
      <c r="F289" s="4">
        <f ca="1">IF(Bezug!$G$2=1,Planungsrichtwerte_Übersicht!$C$7,IF(Bezug!$G$2=2,Planungsrichtwerte_Übersicht!$C$13,Planungsrichtwerte_Übersicht!$C$19))</f>
        <v>35</v>
      </c>
      <c r="G289" s="17"/>
      <c r="H289" s="17"/>
    </row>
    <row r="290" spans="2:8" x14ac:dyDescent="0.2">
      <c r="B290" s="4">
        <v>28.2</v>
      </c>
      <c r="C290" s="16">
        <f ca="1">IF(Daten_WP!$B$8="Herz",$C$3+10*LOG($C$2/(4*PI()*B290^2))+$C$4+$C$5,IF(Daten_WP!$B$8="Samsung",$C$3+10*LOG($C$2/(4*PI()*B290^2))+$C$4+$C$6))</f>
        <v>32.023519106671444</v>
      </c>
      <c r="D290" s="4">
        <f ca="1">IF(Bezug!$G$2=1,Planungsrichtwerte_Übersicht!$C$5,IF(Bezug!$G$2=2,Planungsrichtwerte_Übersicht!$C$11,Planungsrichtwerte_Übersicht!$C$17))</f>
        <v>45</v>
      </c>
      <c r="E290" s="4">
        <f ca="1">IF(Bezug!$G$2=1,Planungsrichtwerte_Übersicht!$C$6,IF(Bezug!$G$2=2,"-",Planungsrichtwerte_Übersicht!$C$18))</f>
        <v>40</v>
      </c>
      <c r="F290" s="4">
        <f ca="1">IF(Bezug!$G$2=1,Planungsrichtwerte_Übersicht!$C$7,IF(Bezug!$G$2=2,Planungsrichtwerte_Übersicht!$C$13,Planungsrichtwerte_Übersicht!$C$19))</f>
        <v>35</v>
      </c>
      <c r="G290" s="17"/>
      <c r="H290" s="17"/>
    </row>
    <row r="291" spans="2:8" x14ac:dyDescent="0.2">
      <c r="B291" s="4">
        <v>28.3</v>
      </c>
      <c r="C291" s="16">
        <f ca="1">IF(Daten_WP!$B$8="Herz",$C$3+10*LOG($C$2/(4*PI()*B291^2))+$C$4+$C$5,IF(Daten_WP!$B$8="Samsung",$C$3+10*LOG($C$2/(4*PI()*B291^2))+$C$4+$C$6))</f>
        <v>31.99277256257286</v>
      </c>
      <c r="D291" s="4">
        <f ca="1">IF(Bezug!$G$2=1,Planungsrichtwerte_Übersicht!$C$5,IF(Bezug!$G$2=2,Planungsrichtwerte_Übersicht!$C$11,Planungsrichtwerte_Übersicht!$C$17))</f>
        <v>45</v>
      </c>
      <c r="E291" s="4">
        <f ca="1">IF(Bezug!$G$2=1,Planungsrichtwerte_Übersicht!$C$6,IF(Bezug!$G$2=2,"-",Planungsrichtwerte_Übersicht!$C$18))</f>
        <v>40</v>
      </c>
      <c r="F291" s="4">
        <f ca="1">IF(Bezug!$G$2=1,Planungsrichtwerte_Übersicht!$C$7,IF(Bezug!$G$2=2,Planungsrichtwerte_Übersicht!$C$13,Planungsrichtwerte_Übersicht!$C$19))</f>
        <v>35</v>
      </c>
      <c r="G291" s="17"/>
      <c r="H291" s="17"/>
    </row>
    <row r="292" spans="2:8" x14ac:dyDescent="0.2">
      <c r="B292" s="4">
        <v>28.4</v>
      </c>
      <c r="C292" s="16">
        <f ca="1">IF(Daten_WP!$B$8="Herz",$C$3+10*LOG($C$2/(4*PI()*B292^2))+$C$4+$C$5,IF(Daten_WP!$B$8="Samsung",$C$3+10*LOG($C$2/(4*PI()*B292^2))+$C$4+$C$6))</f>
        <v>31.96213447211791</v>
      </c>
      <c r="D292" s="4">
        <f ca="1">IF(Bezug!$G$2=1,Planungsrichtwerte_Übersicht!$C$5,IF(Bezug!$G$2=2,Planungsrichtwerte_Übersicht!$C$11,Planungsrichtwerte_Übersicht!$C$17))</f>
        <v>45</v>
      </c>
      <c r="E292" s="4">
        <f ca="1">IF(Bezug!$G$2=1,Planungsrichtwerte_Übersicht!$C$6,IF(Bezug!$G$2=2,"-",Planungsrichtwerte_Übersicht!$C$18))</f>
        <v>40</v>
      </c>
      <c r="F292" s="4">
        <f ca="1">IF(Bezug!$G$2=1,Planungsrichtwerte_Übersicht!$C$7,IF(Bezug!$G$2=2,Planungsrichtwerte_Übersicht!$C$13,Planungsrichtwerte_Übersicht!$C$19))</f>
        <v>35</v>
      </c>
      <c r="G292" s="17"/>
      <c r="H292" s="17"/>
    </row>
    <row r="293" spans="2:8" x14ac:dyDescent="0.2">
      <c r="B293" s="4">
        <v>28.5</v>
      </c>
      <c r="C293" s="16">
        <f ca="1">IF(Daten_WP!$B$8="Herz",$C$3+10*LOG($C$2/(4*PI()*B293^2))+$C$4+$C$5,IF(Daten_WP!$B$8="Samsung",$C$3+10*LOG($C$2/(4*PI()*B293^2))+$C$4+$C$6))</f>
        <v>31.931604072888462</v>
      </c>
      <c r="D293" s="4">
        <f ca="1">IF(Bezug!$G$2=1,Planungsrichtwerte_Übersicht!$C$5,IF(Bezug!$G$2=2,Planungsrichtwerte_Übersicht!$C$11,Planungsrichtwerte_Übersicht!$C$17))</f>
        <v>45</v>
      </c>
      <c r="E293" s="4">
        <f ca="1">IF(Bezug!$G$2=1,Planungsrichtwerte_Übersicht!$C$6,IF(Bezug!$G$2=2,"-",Planungsrichtwerte_Übersicht!$C$18))</f>
        <v>40</v>
      </c>
      <c r="F293" s="4">
        <f ca="1">IF(Bezug!$G$2=1,Planungsrichtwerte_Übersicht!$C$7,IF(Bezug!$G$2=2,Planungsrichtwerte_Übersicht!$C$13,Planungsrichtwerte_Übersicht!$C$19))</f>
        <v>35</v>
      </c>
      <c r="G293" s="17"/>
      <c r="H293" s="17"/>
    </row>
    <row r="294" spans="2:8" x14ac:dyDescent="0.2">
      <c r="B294" s="4">
        <v>28.6</v>
      </c>
      <c r="C294" s="16">
        <f ca="1">IF(Daten_WP!$B$8="Herz",$C$3+10*LOG($C$2/(4*PI()*B294^2))+$C$4+$C$5,IF(Daten_WP!$B$8="Samsung",$C$3+10*LOG($C$2/(4*PI()*B294^2))+$C$4+$C$6))</f>
        <v>31.901180610477802</v>
      </c>
      <c r="D294" s="4">
        <f ca="1">IF(Bezug!$G$2=1,Planungsrichtwerte_Übersicht!$C$5,IF(Bezug!$G$2=2,Planungsrichtwerte_Übersicht!$C$11,Planungsrichtwerte_Übersicht!$C$17))</f>
        <v>45</v>
      </c>
      <c r="E294" s="4">
        <f ca="1">IF(Bezug!$G$2=1,Planungsrichtwerte_Übersicht!$C$6,IF(Bezug!$G$2=2,"-",Planungsrichtwerte_Übersicht!$C$18))</f>
        <v>40</v>
      </c>
      <c r="F294" s="4">
        <f ca="1">IF(Bezug!$G$2=1,Planungsrichtwerte_Übersicht!$C$7,IF(Bezug!$G$2=2,Planungsrichtwerte_Übersicht!$C$13,Planungsrichtwerte_Übersicht!$C$19))</f>
        <v>35</v>
      </c>
      <c r="G294" s="17"/>
      <c r="H294" s="17"/>
    </row>
    <row r="295" spans="2:8" x14ac:dyDescent="0.2">
      <c r="B295" s="4">
        <v>28.7</v>
      </c>
      <c r="C295" s="16">
        <f ca="1">IF(Daten_WP!$B$8="Herz",$C$3+10*LOG($C$2/(4*PI()*B295^2))+$C$4+$C$5,IF(Daten_WP!$B$8="Samsung",$C$3+10*LOG($C$2/(4*PI()*B295^2))+$C$4+$C$6))</f>
        <v>31.870863338378818</v>
      </c>
      <c r="D295" s="4">
        <f ca="1">IF(Bezug!$G$2=1,Planungsrichtwerte_Übersicht!$C$5,IF(Bezug!$G$2=2,Planungsrichtwerte_Übersicht!$C$11,Planungsrichtwerte_Übersicht!$C$17))</f>
        <v>45</v>
      </c>
      <c r="E295" s="4">
        <f ca="1">IF(Bezug!$G$2=1,Planungsrichtwerte_Übersicht!$C$6,IF(Bezug!$G$2=2,"-",Planungsrichtwerte_Übersicht!$C$18))</f>
        <v>40</v>
      </c>
      <c r="F295" s="4">
        <f ca="1">IF(Bezug!$G$2=1,Planungsrichtwerte_Übersicht!$C$7,IF(Bezug!$G$2=2,Planungsrichtwerte_Übersicht!$C$13,Planungsrichtwerte_Übersicht!$C$19))</f>
        <v>35</v>
      </c>
      <c r="G295" s="17"/>
      <c r="H295" s="17"/>
    </row>
    <row r="296" spans="2:8" x14ac:dyDescent="0.2">
      <c r="B296" s="4">
        <v>28.8</v>
      </c>
      <c r="C296" s="16">
        <f ca="1">IF(Daten_WP!$B$8="Herz",$C$3+10*LOG($C$2/(4*PI()*B296^2))+$C$4+$C$5,IF(Daten_WP!$B$8="Samsung",$C$3+10*LOG($C$2/(4*PI()*B296^2))+$C$4+$C$6))</f>
        <v>31.840651517874043</v>
      </c>
      <c r="D296" s="4">
        <f ca="1">IF(Bezug!$G$2=1,Planungsrichtwerte_Übersicht!$C$5,IF(Bezug!$G$2=2,Planungsrichtwerte_Übersicht!$C$11,Planungsrichtwerte_Übersicht!$C$17))</f>
        <v>45</v>
      </c>
      <c r="E296" s="4">
        <f ca="1">IF(Bezug!$G$2=1,Planungsrichtwerte_Übersicht!$C$6,IF(Bezug!$G$2=2,"-",Planungsrichtwerte_Übersicht!$C$18))</f>
        <v>40</v>
      </c>
      <c r="F296" s="4">
        <f ca="1">IF(Bezug!$G$2=1,Planungsrichtwerte_Übersicht!$C$7,IF(Bezug!$G$2=2,Planungsrichtwerte_Übersicht!$C$13,Planungsrichtwerte_Übersicht!$C$19))</f>
        <v>35</v>
      </c>
      <c r="G296" s="17"/>
      <c r="H296" s="17"/>
    </row>
    <row r="297" spans="2:8" x14ac:dyDescent="0.2">
      <c r="B297" s="4">
        <v>28.9</v>
      </c>
      <c r="C297" s="16">
        <f ca="1">IF(Daten_WP!$B$8="Herz",$C$3+10*LOG($C$2/(4*PI()*B297^2))+$C$4+$C$5,IF(Daten_WP!$B$8="Samsung",$C$3+10*LOG($C$2/(4*PI()*B297^2))+$C$4+$C$6))</f>
        <v>31.810544417927701</v>
      </c>
      <c r="D297" s="4">
        <f ca="1">IF(Bezug!$G$2=1,Planungsrichtwerte_Übersicht!$C$5,IF(Bezug!$G$2=2,Planungsrichtwerte_Übersicht!$C$11,Planungsrichtwerte_Übersicht!$C$17))</f>
        <v>45</v>
      </c>
      <c r="E297" s="4">
        <f ca="1">IF(Bezug!$G$2=1,Planungsrichtwerte_Übersicht!$C$6,IF(Bezug!$G$2=2,"-",Planungsrichtwerte_Übersicht!$C$18))</f>
        <v>40</v>
      </c>
      <c r="F297" s="4">
        <f ca="1">IF(Bezug!$G$2=1,Planungsrichtwerte_Übersicht!$C$7,IF(Bezug!$G$2=2,Planungsrichtwerte_Übersicht!$C$13,Planungsrichtwerte_Übersicht!$C$19))</f>
        <v>35</v>
      </c>
      <c r="G297" s="17"/>
      <c r="H297" s="17"/>
    </row>
    <row r="298" spans="2:8" x14ac:dyDescent="0.2">
      <c r="B298" s="4">
        <v>29</v>
      </c>
      <c r="C298" s="16">
        <f ca="1">IF(Daten_WP!$B$8="Herz",$C$3+10*LOG($C$2/(4*PI()*B298^2))+$C$4+$C$5,IF(Daten_WP!$B$8="Samsung",$C$3+10*LOG($C$2/(4*PI()*B298^2))+$C$4+$C$6))</f>
        <v>31.780541315079539</v>
      </c>
      <c r="D298" s="4">
        <f ca="1">IF(Bezug!$G$2=1,Planungsrichtwerte_Übersicht!$C$5,IF(Bezug!$G$2=2,Planungsrichtwerte_Übersicht!$C$11,Planungsrichtwerte_Übersicht!$C$17))</f>
        <v>45</v>
      </c>
      <c r="E298" s="4">
        <f ca="1">IF(Bezug!$G$2=1,Planungsrichtwerte_Übersicht!$C$6,IF(Bezug!$G$2=2,"-",Planungsrichtwerte_Übersicht!$C$18))</f>
        <v>40</v>
      </c>
      <c r="F298" s="4">
        <f ca="1">IF(Bezug!$G$2=1,Planungsrichtwerte_Übersicht!$C$7,IF(Bezug!$G$2=2,Planungsrichtwerte_Übersicht!$C$13,Planungsrichtwerte_Übersicht!$C$19))</f>
        <v>35</v>
      </c>
      <c r="G298" s="17"/>
      <c r="H298" s="17"/>
    </row>
    <row r="299" spans="2:8" x14ac:dyDescent="0.2">
      <c r="B299" s="4">
        <v>29.1</v>
      </c>
      <c r="C299" s="16">
        <f ca="1">IF(Daten_WP!$B$8="Herz",$C$3+10*LOG($C$2/(4*PI()*B299^2))+$C$4+$C$5,IF(Daten_WP!$B$8="Samsung",$C$3+10*LOG($C$2/(4*PI()*B299^2))+$C$4+$C$6))</f>
        <v>31.750641493340517</v>
      </c>
      <c r="D299" s="4">
        <f ca="1">IF(Bezug!$G$2=1,Planungsrichtwerte_Übersicht!$C$5,IF(Bezug!$G$2=2,Planungsrichtwerte_Übersicht!$C$11,Planungsrichtwerte_Übersicht!$C$17))</f>
        <v>45</v>
      </c>
      <c r="E299" s="4">
        <f ca="1">IF(Bezug!$G$2=1,Planungsrichtwerte_Übersicht!$C$6,IF(Bezug!$G$2=2,"-",Planungsrichtwerte_Übersicht!$C$18))</f>
        <v>40</v>
      </c>
      <c r="F299" s="4">
        <f ca="1">IF(Bezug!$G$2=1,Planungsrichtwerte_Übersicht!$C$7,IF(Bezug!$G$2=2,Planungsrichtwerte_Übersicht!$C$13,Planungsrichtwerte_Übersicht!$C$19))</f>
        <v>35</v>
      </c>
      <c r="G299" s="17"/>
      <c r="H299" s="17"/>
    </row>
    <row r="300" spans="2:8" x14ac:dyDescent="0.2">
      <c r="B300" s="4">
        <v>29.2</v>
      </c>
      <c r="C300" s="16">
        <f ca="1">IF(Daten_WP!$B$8="Herz",$C$3+10*LOG($C$2/(4*PI()*B300^2))+$C$4+$C$5,IF(Daten_WP!$B$8="Samsung",$C$3+10*LOG($C$2/(4*PI()*B300^2))+$C$4+$C$6))</f>
        <v>31.720844244090294</v>
      </c>
      <c r="D300" s="4">
        <f ca="1">IF(Bezug!$G$2=1,Planungsrichtwerte_Übersicht!$C$5,IF(Bezug!$G$2=2,Planungsrichtwerte_Übersicht!$C$11,Planungsrichtwerte_Übersicht!$C$17))</f>
        <v>45</v>
      </c>
      <c r="E300" s="4">
        <f ca="1">IF(Bezug!$G$2=1,Planungsrichtwerte_Übersicht!$C$6,IF(Bezug!$G$2=2,"-",Planungsrichtwerte_Übersicht!$C$18))</f>
        <v>40</v>
      </c>
      <c r="F300" s="4">
        <f ca="1">IF(Bezug!$G$2=1,Planungsrichtwerte_Übersicht!$C$7,IF(Bezug!$G$2=2,Planungsrichtwerte_Übersicht!$C$13,Planungsrichtwerte_Übersicht!$C$19))</f>
        <v>35</v>
      </c>
      <c r="G300" s="17"/>
      <c r="H300" s="17"/>
    </row>
    <row r="301" spans="2:8" x14ac:dyDescent="0.2">
      <c r="B301" s="4">
        <v>29.3</v>
      </c>
      <c r="C301" s="16">
        <f ca="1">IF(Daten_WP!$B$8="Herz",$C$3+10*LOG($C$2/(4*PI()*B301^2))+$C$4+$C$5,IF(Daten_WP!$B$8="Samsung",$C$3+10*LOG($C$2/(4*PI()*B301^2))+$C$4+$C$6))</f>
        <v>31.691148865976473</v>
      </c>
      <c r="D301" s="4">
        <f ca="1">IF(Bezug!$G$2=1,Planungsrichtwerte_Übersicht!$C$5,IF(Bezug!$G$2=2,Planungsrichtwerte_Übersicht!$C$11,Planungsrichtwerte_Übersicht!$C$17))</f>
        <v>45</v>
      </c>
      <c r="E301" s="4">
        <f ca="1">IF(Bezug!$G$2=1,Planungsrichtwerte_Übersicht!$C$6,IF(Bezug!$G$2=2,"-",Planungsrichtwerte_Übersicht!$C$18))</f>
        <v>40</v>
      </c>
      <c r="F301" s="4">
        <f ca="1">IF(Bezug!$G$2=1,Planungsrichtwerte_Übersicht!$C$7,IF(Bezug!$G$2=2,Planungsrichtwerte_Übersicht!$C$13,Planungsrichtwerte_Übersicht!$C$19))</f>
        <v>35</v>
      </c>
      <c r="G301" s="17"/>
      <c r="H301" s="17"/>
    </row>
    <row r="302" spans="2:8" x14ac:dyDescent="0.2">
      <c r="B302" s="4">
        <v>29.4</v>
      </c>
      <c r="C302" s="16">
        <f ca="1">IF(Daten_WP!$B$8="Herz",$C$3+10*LOG($C$2/(4*PI()*B302^2))+$C$4+$C$5,IF(Daten_WP!$B$8="Samsung",$C$3+10*LOG($C$2/(4*PI()*B302^2))+$C$4+$C$6))</f>
        <v>31.661554664815519</v>
      </c>
      <c r="D302" s="4">
        <f ca="1">IF(Bezug!$G$2=1,Planungsrichtwerte_Übersicht!$C$5,IF(Bezug!$G$2=2,Planungsrichtwerte_Übersicht!$C$11,Planungsrichtwerte_Übersicht!$C$17))</f>
        <v>45</v>
      </c>
      <c r="E302" s="4">
        <f ca="1">IF(Bezug!$G$2=1,Planungsrichtwerte_Übersicht!$C$6,IF(Bezug!$G$2=2,"-",Planungsrichtwerte_Übersicht!$C$18))</f>
        <v>40</v>
      </c>
      <c r="F302" s="4">
        <f ca="1">IF(Bezug!$G$2=1,Planungsrichtwerte_Übersicht!$C$7,IF(Bezug!$G$2=2,Planungsrichtwerte_Übersicht!$C$13,Planungsrichtwerte_Übersicht!$C$19))</f>
        <v>35</v>
      </c>
      <c r="G302" s="17"/>
      <c r="H302" s="17"/>
    </row>
    <row r="303" spans="2:8" x14ac:dyDescent="0.2">
      <c r="B303" s="4">
        <v>29.5</v>
      </c>
      <c r="C303" s="16">
        <f ca="1">IF(Daten_WP!$B$8="Herz",$C$3+10*LOG($C$2/(4*PI()*B303^2))+$C$4+$C$5,IF(Daten_WP!$B$8="Samsung",$C$3+10*LOG($C$2/(4*PI()*B303^2))+$C$4+$C$6))</f>
        <v>31.632060953495404</v>
      </c>
      <c r="D303" s="4">
        <f ca="1">IF(Bezug!$G$2=1,Planungsrichtwerte_Übersicht!$C$5,IF(Bezug!$G$2=2,Planungsrichtwerte_Übersicht!$C$11,Planungsrichtwerte_Übersicht!$C$17))</f>
        <v>45</v>
      </c>
      <c r="E303" s="4">
        <f ca="1">IF(Bezug!$G$2=1,Planungsrichtwerte_Übersicht!$C$6,IF(Bezug!$G$2=2,"-",Planungsrichtwerte_Übersicht!$C$18))</f>
        <v>40</v>
      </c>
      <c r="F303" s="4">
        <f ca="1">IF(Bezug!$G$2=1,Planungsrichtwerte_Übersicht!$C$7,IF(Bezug!$G$2=2,Planungsrichtwerte_Übersicht!$C$13,Planungsrichtwerte_Übersicht!$C$19))</f>
        <v>35</v>
      </c>
      <c r="G303" s="17"/>
      <c r="H303" s="17"/>
    </row>
    <row r="304" spans="2:8" x14ac:dyDescent="0.2">
      <c r="B304" s="4">
        <v>29.6</v>
      </c>
      <c r="C304" s="16">
        <f ca="1">IF(Daten_WP!$B$8="Herz",$C$3+10*LOG($C$2/(4*PI()*B304^2))+$C$4+$C$5,IF(Daten_WP!$B$8="Samsung",$C$3+10*LOG($C$2/(4*PI()*B304^2))+$C$4+$C$6))</f>
        <v>31.602667051879891</v>
      </c>
      <c r="D304" s="4">
        <f ca="1">IF(Bezug!$G$2=1,Planungsrichtwerte_Übersicht!$C$5,IF(Bezug!$G$2=2,Planungsrichtwerte_Übersicht!$C$11,Planungsrichtwerte_Übersicht!$C$17))</f>
        <v>45</v>
      </c>
      <c r="E304" s="4">
        <f ca="1">IF(Bezug!$G$2=1,Planungsrichtwerte_Übersicht!$C$6,IF(Bezug!$G$2=2,"-",Planungsrichtwerte_Übersicht!$C$18))</f>
        <v>40</v>
      </c>
      <c r="F304" s="4">
        <f ca="1">IF(Bezug!$G$2=1,Planungsrichtwerte_Übersicht!$C$7,IF(Bezug!$G$2=2,Planungsrichtwerte_Übersicht!$C$13,Planungsrichtwerte_Übersicht!$C$19))</f>
        <v>35</v>
      </c>
      <c r="G304" s="17"/>
      <c r="H304" s="17"/>
    </row>
    <row r="305" spans="2:8" x14ac:dyDescent="0.2">
      <c r="B305" s="4">
        <v>29.7</v>
      </c>
      <c r="C305" s="16">
        <f ca="1">IF(Daten_WP!$B$8="Herz",$C$3+10*LOG($C$2/(4*PI()*B305^2))+$C$4+$C$5,IF(Daten_WP!$B$8="Samsung",$C$3+10*LOG($C$2/(4*PI()*B305^2))+$C$4+$C$6))</f>
        <v>31.573372286714417</v>
      </c>
      <c r="D305" s="4">
        <f ca="1">IF(Bezug!$G$2=1,Planungsrichtwerte_Übersicht!$C$5,IF(Bezug!$G$2=2,Planungsrichtwerte_Übersicht!$C$11,Planungsrichtwerte_Übersicht!$C$17))</f>
        <v>45</v>
      </c>
      <c r="E305" s="4">
        <f ca="1">IF(Bezug!$G$2=1,Planungsrichtwerte_Übersicht!$C$6,IF(Bezug!$G$2=2,"-",Planungsrichtwerte_Übersicht!$C$18))</f>
        <v>40</v>
      </c>
      <c r="F305" s="4">
        <f ca="1">IF(Bezug!$G$2=1,Planungsrichtwerte_Übersicht!$C$7,IF(Bezug!$G$2=2,Planungsrichtwerte_Übersicht!$C$13,Planungsrichtwerte_Übersicht!$C$19))</f>
        <v>35</v>
      </c>
      <c r="G305" s="17"/>
      <c r="H305" s="17"/>
    </row>
    <row r="306" spans="2:8" x14ac:dyDescent="0.2">
      <c r="B306" s="4">
        <v>29.8</v>
      </c>
      <c r="C306" s="16">
        <f ca="1">IF(Daten_WP!$B$8="Herz",$C$3+10*LOG($C$2/(4*PI()*B306^2))+$C$4+$C$5,IF(Daten_WP!$B$8="Samsung",$C$3+10*LOG($C$2/(4*PI()*B306^2))+$C$4+$C$6))</f>
        <v>31.544175991533557</v>
      </c>
      <c r="D306" s="4">
        <f ca="1">IF(Bezug!$G$2=1,Planungsrichtwerte_Übersicht!$C$5,IF(Bezug!$G$2=2,Planungsrichtwerte_Übersicht!$C$11,Planungsrichtwerte_Übersicht!$C$17))</f>
        <v>45</v>
      </c>
      <c r="E306" s="4">
        <f ca="1">IF(Bezug!$G$2=1,Planungsrichtwerte_Übersicht!$C$6,IF(Bezug!$G$2=2,"-",Planungsrichtwerte_Übersicht!$C$18))</f>
        <v>40</v>
      </c>
      <c r="F306" s="4">
        <f ca="1">IF(Bezug!$G$2=1,Planungsrichtwerte_Übersicht!$C$7,IF(Bezug!$G$2=2,Planungsrichtwerte_Übersicht!$C$13,Planungsrichtwerte_Übersicht!$C$19))</f>
        <v>35</v>
      </c>
      <c r="G306" s="17"/>
      <c r="H306" s="17"/>
    </row>
    <row r="307" spans="2:8" x14ac:dyDescent="0.2">
      <c r="B307" s="4">
        <v>29.9</v>
      </c>
      <c r="C307" s="16">
        <f ca="1">IF(Daten_WP!$B$8="Herz",$C$3+10*LOG($C$2/(4*PI()*B307^2))+$C$4+$C$5,IF(Daten_WP!$B$8="Samsung",$C$3+10*LOG($C$2/(4*PI()*B307^2))+$C$4+$C$6))</f>
        <v>31.515077506570066</v>
      </c>
      <c r="D307" s="4">
        <f ca="1">IF(Bezug!$G$2=1,Planungsrichtwerte_Übersicht!$C$5,IF(Bezug!$G$2=2,Planungsrichtwerte_Übersicht!$C$11,Planungsrichtwerte_Übersicht!$C$17))</f>
        <v>45</v>
      </c>
      <c r="E307" s="4">
        <f ca="1">IF(Bezug!$G$2=1,Planungsrichtwerte_Übersicht!$C$6,IF(Bezug!$G$2=2,"-",Planungsrichtwerte_Übersicht!$C$18))</f>
        <v>40</v>
      </c>
      <c r="F307" s="4">
        <f ca="1">IF(Bezug!$G$2=1,Planungsrichtwerte_Übersicht!$C$7,IF(Bezug!$G$2=2,Planungsrichtwerte_Übersicht!$C$13,Planungsrichtwerte_Übersicht!$C$19))</f>
        <v>35</v>
      </c>
      <c r="G307" s="17"/>
      <c r="H307" s="17"/>
    </row>
    <row r="308" spans="2:8" x14ac:dyDescent="0.2">
      <c r="B308" s="4">
        <v>30</v>
      </c>
      <c r="C308" s="16">
        <f ca="1">IF(Daten_WP!$B$8="Herz",$C$3+10*LOG($C$2/(4*PI()*B308^2))+$C$4+$C$5,IF(Daten_WP!$B$8="Samsung",$C$3+10*LOG($C$2/(4*PI()*B308^2))+$C$4+$C$6))</f>
        <v>31.486076178665414</v>
      </c>
      <c r="D308" s="4">
        <f ca="1">IF(Bezug!$G$2=1,Planungsrichtwerte_Übersicht!$C$5,IF(Bezug!$G$2=2,Planungsrichtwerte_Übersicht!$C$11,Planungsrichtwerte_Übersicht!$C$17))</f>
        <v>45</v>
      </c>
      <c r="E308" s="4">
        <f ca="1">IF(Bezug!$G$2=1,Planungsrichtwerte_Übersicht!$C$6,IF(Bezug!$G$2=2,"-",Planungsrichtwerte_Übersicht!$C$18))</f>
        <v>40</v>
      </c>
      <c r="F308" s="4">
        <f ca="1">IF(Bezug!$G$2=1,Planungsrichtwerte_Übersicht!$C$7,IF(Bezug!$G$2=2,Planungsrichtwerte_Übersicht!$C$13,Planungsrichtwerte_Übersicht!$C$19))</f>
        <v>35</v>
      </c>
      <c r="G308" s="17"/>
      <c r="H308" s="17"/>
    </row>
    <row r="309" spans="2:8" x14ac:dyDescent="0.2">
      <c r="B309" s="4">
        <v>30.1</v>
      </c>
      <c r="C309" s="16">
        <f ca="1">IF(Daten_WP!$B$8="Herz",$C$3+10*LOG($C$2/(4*PI()*B309^2))+$C$4+$C$5,IF(Daten_WP!$B$8="Samsung",$C$3+10*LOG($C$2/(4*PI()*B309^2))+$C$4+$C$6))</f>
        <v>31.457171361181793</v>
      </c>
      <c r="D309" s="4">
        <f ca="1">IF(Bezug!$G$2=1,Planungsrichtwerte_Übersicht!$C$5,IF(Bezug!$G$2=2,Planungsrichtwerte_Übersicht!$C$11,Planungsrichtwerte_Übersicht!$C$17))</f>
        <v>45</v>
      </c>
      <c r="E309" s="4">
        <f ca="1">IF(Bezug!$G$2=1,Planungsrichtwerte_Übersicht!$C$6,IF(Bezug!$G$2=2,"-",Planungsrichtwerte_Übersicht!$C$18))</f>
        <v>40</v>
      </c>
      <c r="F309" s="4">
        <f ca="1">IF(Bezug!$G$2=1,Planungsrichtwerte_Übersicht!$C$7,IF(Bezug!$G$2=2,Planungsrichtwerte_Übersicht!$C$13,Planungsrichtwerte_Übersicht!$C$19))</f>
        <v>35</v>
      </c>
      <c r="G309" s="17"/>
      <c r="H309" s="17"/>
    </row>
    <row r="310" spans="2:8" x14ac:dyDescent="0.2">
      <c r="B310" s="4">
        <v>30.2</v>
      </c>
      <c r="C310" s="16">
        <f ca="1">IF(Daten_WP!$B$8="Herz",$C$3+10*LOG($C$2/(4*PI()*B310^2))+$C$4+$C$5,IF(Daten_WP!$B$8="Samsung",$C$3+10*LOG($C$2/(4*PI()*B310^2))+$C$4+$C$6))</f>
        <v>31.42836241391565</v>
      </c>
      <c r="D310" s="4">
        <f ca="1">IF(Bezug!$G$2=1,Planungsrichtwerte_Übersicht!$C$5,IF(Bezug!$G$2=2,Planungsrichtwerte_Übersicht!$C$11,Planungsrichtwerte_Übersicht!$C$17))</f>
        <v>45</v>
      </c>
      <c r="E310" s="4">
        <f ca="1">IF(Bezug!$G$2=1,Planungsrichtwerte_Übersicht!$C$6,IF(Bezug!$G$2=2,"-",Planungsrichtwerte_Übersicht!$C$18))</f>
        <v>40</v>
      </c>
      <c r="F310" s="4">
        <f ca="1">IF(Bezug!$G$2=1,Planungsrichtwerte_Übersicht!$C$7,IF(Bezug!$G$2=2,Planungsrichtwerte_Übersicht!$C$13,Planungsrichtwerte_Übersicht!$C$19))</f>
        <v>35</v>
      </c>
      <c r="G310" s="17"/>
      <c r="H310" s="17"/>
    </row>
    <row r="311" spans="2:8" x14ac:dyDescent="0.2">
      <c r="B311" s="4">
        <v>30.3</v>
      </c>
      <c r="C311" s="16">
        <f ca="1">IF(Daten_WP!$B$8="Herz",$C$3+10*LOG($C$2/(4*PI()*B311^2))+$C$4+$C$5,IF(Daten_WP!$B$8="Samsung",$C$3+10*LOG($C$2/(4*PI()*B311^2))+$C$4+$C$6))</f>
        <v>31.399648703012559</v>
      </c>
      <c r="D311" s="4">
        <f ca="1">IF(Bezug!$G$2=1,Planungsrichtwerte_Übersicht!$C$5,IF(Bezug!$G$2=2,Planungsrichtwerte_Übersicht!$C$11,Planungsrichtwerte_Übersicht!$C$17))</f>
        <v>45</v>
      </c>
      <c r="E311" s="4">
        <f ca="1">IF(Bezug!$G$2=1,Planungsrichtwerte_Übersicht!$C$6,IF(Bezug!$G$2=2,"-",Planungsrichtwerte_Übersicht!$C$18))</f>
        <v>40</v>
      </c>
      <c r="F311" s="4">
        <f ca="1">IF(Bezug!$G$2=1,Planungsrichtwerte_Übersicht!$C$7,IF(Bezug!$G$2=2,Planungsrichtwerte_Übersicht!$C$13,Planungsrichtwerte_Übersicht!$C$19))</f>
        <v>35</v>
      </c>
      <c r="G311" s="17"/>
      <c r="H311" s="17"/>
    </row>
    <row r="312" spans="2:8" x14ac:dyDescent="0.2">
      <c r="B312" s="4">
        <v>30.4</v>
      </c>
      <c r="C312" s="16">
        <f ca="1">IF(Daten_WP!$B$8="Herz",$C$3+10*LOG($C$2/(4*PI()*B312^2))+$C$4+$C$5,IF(Daten_WP!$B$8="Samsung",$C$3+10*LOG($C$2/(4*PI()*B312^2))+$C$4+$C$6))</f>
        <v>31.371029600883588</v>
      </c>
      <c r="D312" s="4">
        <f ca="1">IF(Bezug!$G$2=1,Planungsrichtwerte_Übersicht!$C$5,IF(Bezug!$G$2=2,Planungsrichtwerte_Übersicht!$C$11,Planungsrichtwerte_Übersicht!$C$17))</f>
        <v>45</v>
      </c>
      <c r="E312" s="4">
        <f ca="1">IF(Bezug!$G$2=1,Planungsrichtwerte_Übersicht!$C$6,IF(Bezug!$G$2=2,"-",Planungsrichtwerte_Übersicht!$C$18))</f>
        <v>40</v>
      </c>
      <c r="F312" s="4">
        <f ca="1">IF(Bezug!$G$2=1,Planungsrichtwerte_Übersicht!$C$7,IF(Bezug!$G$2=2,Planungsrichtwerte_Übersicht!$C$13,Planungsrichtwerte_Übersicht!$C$19))</f>
        <v>35</v>
      </c>
      <c r="G312" s="17"/>
      <c r="H312" s="17"/>
    </row>
    <row r="313" spans="2:8" x14ac:dyDescent="0.2">
      <c r="B313" s="4">
        <v>30.5</v>
      </c>
      <c r="C313" s="16">
        <f ca="1">IF(Daten_WP!$B$8="Herz",$C$3+10*LOG($C$2/(4*PI()*B313^2))+$C$4+$C$5,IF(Daten_WP!$B$8="Samsung",$C$3+10*LOG($C$2/(4*PI()*B313^2))+$C$4+$C$6))</f>
        <v>31.342504486122948</v>
      </c>
      <c r="D313" s="4">
        <f ca="1">IF(Bezug!$G$2=1,Planungsrichtwerte_Übersicht!$C$5,IF(Bezug!$G$2=2,Planungsrichtwerte_Übersicht!$C$11,Planungsrichtwerte_Übersicht!$C$17))</f>
        <v>45</v>
      </c>
      <c r="E313" s="4">
        <f ca="1">IF(Bezug!$G$2=1,Planungsrichtwerte_Übersicht!$C$6,IF(Bezug!$G$2=2,"-",Planungsrichtwerte_Übersicht!$C$18))</f>
        <v>40</v>
      </c>
      <c r="F313" s="4">
        <f ca="1">IF(Bezug!$G$2=1,Planungsrichtwerte_Übersicht!$C$7,IF(Bezug!$G$2=2,Planungsrichtwerte_Übersicht!$C$13,Planungsrichtwerte_Übersicht!$C$19))</f>
        <v>35</v>
      </c>
      <c r="G313" s="17"/>
      <c r="H313" s="17"/>
    </row>
    <row r="314" spans="2:8" x14ac:dyDescent="0.2">
      <c r="B314" s="4">
        <v>30.6</v>
      </c>
      <c r="C314" s="16">
        <f ca="1">IF(Daten_WP!$B$8="Herz",$C$3+10*LOG($C$2/(4*PI()*B314^2))+$C$4+$C$5,IF(Daten_WP!$B$8="Samsung",$C$3+10*LOG($C$2/(4*PI()*B314^2))+$C$4+$C$6))</f>
        <v>31.314072743427062</v>
      </c>
      <c r="D314" s="4">
        <f ca="1">IF(Bezug!$G$2=1,Planungsrichtwerte_Übersicht!$C$5,IF(Bezug!$G$2=2,Planungsrichtwerte_Übersicht!$C$11,Planungsrichtwerte_Übersicht!$C$17))</f>
        <v>45</v>
      </c>
      <c r="E314" s="4">
        <f ca="1">IF(Bezug!$G$2=1,Planungsrichtwerte_Übersicht!$C$6,IF(Bezug!$G$2=2,"-",Planungsrichtwerte_Übersicht!$C$18))</f>
        <v>40</v>
      </c>
      <c r="F314" s="4">
        <f ca="1">IF(Bezug!$G$2=1,Planungsrichtwerte_Übersicht!$C$7,IF(Bezug!$G$2=2,Planungsrichtwerte_Übersicht!$C$13,Planungsrichtwerte_Übersicht!$C$19))</f>
        <v>35</v>
      </c>
      <c r="G314" s="17"/>
      <c r="H314" s="17"/>
    </row>
    <row r="315" spans="2:8" x14ac:dyDescent="0.2">
      <c r="B315" s="4">
        <v>30.7</v>
      </c>
      <c r="C315" s="16">
        <f ca="1">IF(Daten_WP!$B$8="Herz",$C$3+10*LOG($C$2/(4*PI()*B315^2))+$C$4+$C$5,IF(Daten_WP!$B$8="Samsung",$C$3+10*LOG($C$2/(4*PI()*B315^2))+$C$4+$C$6))</f>
        <v>31.285733763514934</v>
      </c>
      <c r="D315" s="4">
        <f ca="1">IF(Bezug!$G$2=1,Planungsrichtwerte_Übersicht!$C$5,IF(Bezug!$G$2=2,Planungsrichtwerte_Übersicht!$C$11,Planungsrichtwerte_Übersicht!$C$17))</f>
        <v>45</v>
      </c>
      <c r="E315" s="4">
        <f ca="1">IF(Bezug!$G$2=1,Planungsrichtwerte_Übersicht!$C$6,IF(Bezug!$G$2=2,"-",Planungsrichtwerte_Übersicht!$C$18))</f>
        <v>40</v>
      </c>
      <c r="F315" s="4">
        <f ca="1">IF(Bezug!$G$2=1,Planungsrichtwerte_Übersicht!$C$7,IF(Bezug!$G$2=2,Planungsrichtwerte_Übersicht!$C$13,Planungsrichtwerte_Übersicht!$C$19))</f>
        <v>35</v>
      </c>
      <c r="G315" s="17"/>
      <c r="H315" s="17"/>
    </row>
    <row r="316" spans="2:8" x14ac:dyDescent="0.2">
      <c r="B316" s="4">
        <v>30.8</v>
      </c>
      <c r="C316" s="16">
        <f ca="1">IF(Daten_WP!$B$8="Herz",$C$3+10*LOG($C$2/(4*PI()*B316^2))+$C$4+$C$5,IF(Daten_WP!$B$8="Samsung",$C$3+10*LOG($C$2/(4*PI()*B316^2))+$C$4+$C$6))</f>
        <v>31.257486943049777</v>
      </c>
      <c r="D316" s="4">
        <f ca="1">IF(Bezug!$G$2=1,Planungsrichtwerte_Übersicht!$C$5,IF(Bezug!$G$2=2,Planungsrichtwerte_Übersicht!$C$11,Planungsrichtwerte_Übersicht!$C$17))</f>
        <v>45</v>
      </c>
      <c r="E316" s="4">
        <f ca="1">IF(Bezug!$G$2=1,Planungsrichtwerte_Übersicht!$C$6,IF(Bezug!$G$2=2,"-",Planungsrichtwerte_Übersicht!$C$18))</f>
        <v>40</v>
      </c>
      <c r="F316" s="4">
        <f ca="1">IF(Bezug!$G$2=1,Planungsrichtwerte_Übersicht!$C$7,IF(Bezug!$G$2=2,Planungsrichtwerte_Übersicht!$C$13,Planungsrichtwerte_Übersicht!$C$19))</f>
        <v>35</v>
      </c>
      <c r="G316" s="17"/>
      <c r="H316" s="17"/>
    </row>
    <row r="317" spans="2:8" x14ac:dyDescent="0.2">
      <c r="B317" s="4">
        <v>30.9</v>
      </c>
      <c r="C317" s="16">
        <f ca="1">IF(Daten_WP!$B$8="Herz",$C$3+10*LOG($C$2/(4*PI()*B317^2))+$C$4+$C$5,IF(Daten_WP!$B$8="Samsung",$C$3+10*LOG($C$2/(4*PI()*B317^2))+$C$4+$C$6))</f>
        <v>31.22933168456197</v>
      </c>
      <c r="D317" s="4">
        <f ca="1">IF(Bezug!$G$2=1,Planungsrichtwerte_Übersicht!$C$5,IF(Bezug!$G$2=2,Planungsrichtwerte_Übersicht!$C$11,Planungsrichtwerte_Übersicht!$C$17))</f>
        <v>45</v>
      </c>
      <c r="E317" s="4">
        <f ca="1">IF(Bezug!$G$2=1,Planungsrichtwerte_Übersicht!$C$6,IF(Bezug!$G$2=2,"-",Planungsrichtwerte_Übersicht!$C$18))</f>
        <v>40</v>
      </c>
      <c r="F317" s="4">
        <f ca="1">IF(Bezug!$G$2=1,Planungsrichtwerte_Übersicht!$C$7,IF(Bezug!$G$2=2,Planungsrichtwerte_Übersicht!$C$13,Planungsrichtwerte_Übersicht!$C$19))</f>
        <v>35</v>
      </c>
      <c r="G317" s="17"/>
      <c r="H317" s="17"/>
    </row>
    <row r="318" spans="2:8" x14ac:dyDescent="0.2">
      <c r="B318" s="4">
        <v>31</v>
      </c>
      <c r="C318" s="16">
        <f ca="1">IF(Daten_WP!$B$8="Herz",$C$3+10*LOG($C$2/(4*PI()*B318^2))+$C$4+$C$5,IF(Daten_WP!$B$8="Samsung",$C$3+10*LOG($C$2/(4*PI()*B318^2))+$C$4+$C$6))</f>
        <v>31.201267396373204</v>
      </c>
      <c r="D318" s="4">
        <f ca="1">IF(Bezug!$G$2=1,Planungsrichtwerte_Übersicht!$C$5,IF(Bezug!$G$2=2,Planungsrichtwerte_Übersicht!$C$11,Planungsrichtwerte_Übersicht!$C$17))</f>
        <v>45</v>
      </c>
      <c r="E318" s="4">
        <f ca="1">IF(Bezug!$G$2=1,Planungsrichtwerte_Übersicht!$C$6,IF(Bezug!$G$2=2,"-",Planungsrichtwerte_Übersicht!$C$18))</f>
        <v>40</v>
      </c>
      <c r="F318" s="4">
        <f ca="1">IF(Bezug!$G$2=1,Planungsrichtwerte_Übersicht!$C$7,IF(Bezug!$G$2=2,Planungsrichtwerte_Übersicht!$C$13,Planungsrichtwerte_Übersicht!$C$19))</f>
        <v>35</v>
      </c>
      <c r="G318" s="17"/>
      <c r="H318" s="17"/>
    </row>
    <row r="319" spans="2:8" x14ac:dyDescent="0.2">
      <c r="B319" s="4">
        <v>31.1</v>
      </c>
      <c r="C319" s="16">
        <f ca="1">IF(Daten_WP!$B$8="Herz",$C$3+10*LOG($C$2/(4*PI()*B319^2))+$C$4+$C$5,IF(Daten_WP!$B$8="Samsung",$C$3+10*LOG($C$2/(4*PI()*B319^2))+$C$4+$C$6))</f>
        <v>31.173293492521914</v>
      </c>
      <c r="D319" s="4">
        <f ca="1">IF(Bezug!$G$2=1,Planungsrichtwerte_Übersicht!$C$5,IF(Bezug!$G$2=2,Planungsrichtwerte_Übersicht!$C$11,Planungsrichtwerte_Übersicht!$C$17))</f>
        <v>45</v>
      </c>
      <c r="E319" s="4">
        <f ca="1">IF(Bezug!$G$2=1,Planungsrichtwerte_Übersicht!$C$6,IF(Bezug!$G$2=2,"-",Planungsrichtwerte_Übersicht!$C$18))</f>
        <v>40</v>
      </c>
      <c r="F319" s="4">
        <f ca="1">IF(Bezug!$G$2=1,Planungsrichtwerte_Übersicht!$C$7,IF(Bezug!$G$2=2,Planungsrichtwerte_Übersicht!$C$13,Planungsrichtwerte_Übersicht!$C$19))</f>
        <v>35</v>
      </c>
      <c r="G319" s="17"/>
      <c r="H319" s="17"/>
    </row>
    <row r="320" spans="2:8" x14ac:dyDescent="0.2">
      <c r="B320" s="4">
        <v>31.2</v>
      </c>
      <c r="C320" s="16">
        <f ca="1">IF(Daten_WP!$B$8="Herz",$C$3+10*LOG($C$2/(4*PI()*B320^2))+$C$4+$C$5,IF(Daten_WP!$B$8="Samsung",$C$3+10*LOG($C$2/(4*PI()*B320^2))+$C$4+$C$6))</f>
        <v>31.145409392689807</v>
      </c>
      <c r="D320" s="4">
        <f ca="1">IF(Bezug!$G$2=1,Planungsrichtwerte_Übersicht!$C$5,IF(Bezug!$G$2=2,Planungsrichtwerte_Übersicht!$C$11,Planungsrichtwerte_Übersicht!$C$17))</f>
        <v>45</v>
      </c>
      <c r="E320" s="4">
        <f ca="1">IF(Bezug!$G$2=1,Planungsrichtwerte_Übersicht!$C$6,IF(Bezug!$G$2=2,"-",Planungsrichtwerte_Übersicht!$C$18))</f>
        <v>40</v>
      </c>
      <c r="F320" s="4">
        <f ca="1">IF(Bezug!$G$2=1,Planungsrichtwerte_Übersicht!$C$7,IF(Bezug!$G$2=2,Planungsrichtwerte_Übersicht!$C$13,Planungsrichtwerte_Übersicht!$C$19))</f>
        <v>35</v>
      </c>
      <c r="G320" s="17"/>
      <c r="H320" s="17"/>
    </row>
    <row r="321" spans="2:8" x14ac:dyDescent="0.2">
      <c r="B321" s="4">
        <v>31.3</v>
      </c>
      <c r="C321" s="16">
        <f ca="1">IF(Daten_WP!$B$8="Herz",$C$3+10*LOG($C$2/(4*PI()*B321^2))+$C$4+$C$5,IF(Daten_WP!$B$8="Samsung",$C$3+10*LOG($C$2/(4*PI()*B321^2))+$C$4+$C$6))</f>
        <v>31.117614522129692</v>
      </c>
      <c r="D321" s="4">
        <f ca="1">IF(Bezug!$G$2=1,Planungsrichtwerte_Übersicht!$C$5,IF(Bezug!$G$2=2,Planungsrichtwerte_Übersicht!$C$11,Planungsrichtwerte_Übersicht!$C$17))</f>
        <v>45</v>
      </c>
      <c r="E321" s="4">
        <f ca="1">IF(Bezug!$G$2=1,Planungsrichtwerte_Übersicht!$C$6,IF(Bezug!$G$2=2,"-",Planungsrichtwerte_Übersicht!$C$18))</f>
        <v>40</v>
      </c>
      <c r="F321" s="4">
        <f ca="1">IF(Bezug!$G$2=1,Planungsrichtwerte_Übersicht!$C$7,IF(Bezug!$G$2=2,Planungsrichtwerte_Übersicht!$C$13,Planungsrichtwerte_Übersicht!$C$19))</f>
        <v>35</v>
      </c>
      <c r="G321" s="17"/>
      <c r="H321" s="17"/>
    </row>
    <row r="322" spans="2:8" x14ac:dyDescent="0.2">
      <c r="B322" s="4">
        <v>31.4</v>
      </c>
      <c r="C322" s="16">
        <f ca="1">IF(Daten_WP!$B$8="Herz",$C$3+10*LOG($C$2/(4*PI()*B322^2))+$C$4+$C$5,IF(Daten_WP!$B$8="Samsung",$C$3+10*LOG($C$2/(4*PI()*B322^2))+$C$4+$C$6))</f>
        <v>31.089908311594364</v>
      </c>
      <c r="D322" s="4">
        <f ca="1">IF(Bezug!$G$2=1,Planungsrichtwerte_Übersicht!$C$5,IF(Bezug!$G$2=2,Planungsrichtwerte_Übersicht!$C$11,Planungsrichtwerte_Übersicht!$C$17))</f>
        <v>45</v>
      </c>
      <c r="E322" s="4">
        <f ca="1">IF(Bezug!$G$2=1,Planungsrichtwerte_Übersicht!$C$6,IF(Bezug!$G$2=2,"-",Planungsrichtwerte_Übersicht!$C$18))</f>
        <v>40</v>
      </c>
      <c r="F322" s="4">
        <f ca="1">IF(Bezug!$G$2=1,Planungsrichtwerte_Übersicht!$C$7,IF(Bezug!$G$2=2,Planungsrichtwerte_Übersicht!$C$13,Planungsrichtwerte_Übersicht!$C$19))</f>
        <v>35</v>
      </c>
      <c r="G322" s="17"/>
      <c r="H322" s="17"/>
    </row>
    <row r="323" spans="2:8" x14ac:dyDescent="0.2">
      <c r="B323" s="4">
        <v>31.5</v>
      </c>
      <c r="C323" s="16">
        <f ca="1">IF(Daten_WP!$B$8="Herz",$C$3+10*LOG($C$2/(4*PI()*B323^2))+$C$4+$C$5,IF(Daten_WP!$B$8="Samsung",$C$3+10*LOG($C$2/(4*PI()*B323^2))+$C$4+$C$6))</f>
        <v>31.062290197266648</v>
      </c>
      <c r="D323" s="4">
        <f ca="1">IF(Bezug!$G$2=1,Planungsrichtwerte_Übersicht!$C$5,IF(Bezug!$G$2=2,Planungsrichtwerte_Übersicht!$C$11,Planungsrichtwerte_Übersicht!$C$17))</f>
        <v>45</v>
      </c>
      <c r="E323" s="4">
        <f ca="1">IF(Bezug!$G$2=1,Planungsrichtwerte_Übersicht!$C$6,IF(Bezug!$G$2=2,"-",Planungsrichtwerte_Übersicht!$C$18))</f>
        <v>40</v>
      </c>
      <c r="F323" s="4">
        <f ca="1">IF(Bezug!$G$2=1,Planungsrichtwerte_Übersicht!$C$7,IF(Bezug!$G$2=2,Planungsrichtwerte_Übersicht!$C$13,Planungsrichtwerte_Übersicht!$C$19))</f>
        <v>35</v>
      </c>
      <c r="G323" s="17"/>
      <c r="H323" s="17"/>
    </row>
    <row r="324" spans="2:8" x14ac:dyDescent="0.2">
      <c r="B324" s="4">
        <v>31.6</v>
      </c>
      <c r="C324" s="16">
        <f ca="1">IF(Daten_WP!$B$8="Herz",$C$3+10*LOG($C$2/(4*PI()*B324^2))+$C$4+$C$5,IF(Daten_WP!$B$8="Samsung",$C$3+10*LOG($C$2/(4*PI()*B324^2))+$C$4+$C$6))</f>
        <v>31.034759620690586</v>
      </c>
      <c r="D324" s="4">
        <f ca="1">IF(Bezug!$G$2=1,Planungsrichtwerte_Übersicht!$C$5,IF(Bezug!$G$2=2,Planungsrichtwerte_Übersicht!$C$11,Planungsrichtwerte_Übersicht!$C$17))</f>
        <v>45</v>
      </c>
      <c r="E324" s="4">
        <f ca="1">IF(Bezug!$G$2=1,Planungsrichtwerte_Übersicht!$C$6,IF(Bezug!$G$2=2,"-",Planungsrichtwerte_Übersicht!$C$18))</f>
        <v>40</v>
      </c>
      <c r="F324" s="4">
        <f ca="1">IF(Bezug!$G$2=1,Planungsrichtwerte_Übersicht!$C$7,IF(Bezug!$G$2=2,Planungsrichtwerte_Übersicht!$C$13,Planungsrichtwerte_Übersicht!$C$19))</f>
        <v>35</v>
      </c>
      <c r="G324" s="17"/>
      <c r="H324" s="17"/>
    </row>
    <row r="325" spans="2:8" x14ac:dyDescent="0.2">
      <c r="B325" s="4">
        <v>31.7</v>
      </c>
      <c r="C325" s="16">
        <f ca="1">IF(Daten_WP!$B$8="Herz",$C$3+10*LOG($C$2/(4*PI()*B325^2))+$C$4+$C$5,IF(Daten_WP!$B$8="Samsung",$C$3+10*LOG($C$2/(4*PI()*B325^2))+$C$4+$C$6))</f>
        <v>31.007316028703627</v>
      </c>
      <c r="D325" s="4">
        <f ca="1">IF(Bezug!$G$2=1,Planungsrichtwerte_Übersicht!$C$5,IF(Bezug!$G$2=2,Planungsrichtwerte_Übersicht!$C$11,Planungsrichtwerte_Übersicht!$C$17))</f>
        <v>45</v>
      </c>
      <c r="E325" s="4">
        <f ca="1">IF(Bezug!$G$2=1,Planungsrichtwerte_Übersicht!$C$6,IF(Bezug!$G$2=2,"-",Planungsrichtwerte_Übersicht!$C$18))</f>
        <v>40</v>
      </c>
      <c r="F325" s="4">
        <f ca="1">IF(Bezug!$G$2=1,Planungsrichtwerte_Übersicht!$C$7,IF(Bezug!$G$2=2,Planungsrichtwerte_Übersicht!$C$13,Planungsrichtwerte_Übersicht!$C$19))</f>
        <v>35</v>
      </c>
      <c r="G325" s="17"/>
      <c r="H325" s="17"/>
    </row>
    <row r="326" spans="2:8" x14ac:dyDescent="0.2">
      <c r="B326" s="4">
        <v>31.8</v>
      </c>
      <c r="C326" s="16">
        <f ca="1">IF(Daten_WP!$B$8="Herz",$C$3+10*LOG($C$2/(4*PI()*B326^2))+$C$4+$C$5,IF(Daten_WP!$B$8="Samsung",$C$3+10*LOG($C$2/(4*PI()*B326^2))+$C$4+$C$6))</f>
        <v>30.979958873370009</v>
      </c>
      <c r="D326" s="4">
        <f ca="1">IF(Bezug!$G$2=1,Planungsrichtwerte_Übersicht!$C$5,IF(Bezug!$G$2=2,Planungsrichtwerte_Übersicht!$C$11,Planungsrichtwerte_Übersicht!$C$17))</f>
        <v>45</v>
      </c>
      <c r="E326" s="4">
        <f ca="1">IF(Bezug!$G$2=1,Planungsrichtwerte_Übersicht!$C$6,IF(Bezug!$G$2=2,"-",Planungsrichtwerte_Übersicht!$C$18))</f>
        <v>40</v>
      </c>
      <c r="F326" s="4">
        <f ca="1">IF(Bezug!$G$2=1,Planungsrichtwerte_Übersicht!$C$7,IF(Bezug!$G$2=2,Planungsrichtwerte_Übersicht!$C$13,Planungsrichtwerte_Übersicht!$C$19))</f>
        <v>35</v>
      </c>
      <c r="G326" s="17"/>
      <c r="H326" s="17"/>
    </row>
    <row r="327" spans="2:8" x14ac:dyDescent="0.2">
      <c r="B327" s="4">
        <v>31.9</v>
      </c>
      <c r="C327" s="16">
        <f ca="1">IF(Daten_WP!$B$8="Herz",$C$3+10*LOG($C$2/(4*PI()*B327^2))+$C$4+$C$5,IF(Daten_WP!$B$8="Samsung",$C$3+10*LOG($C$2/(4*PI()*B327^2))+$C$4+$C$6))</f>
        <v>30.952687611915039</v>
      </c>
      <c r="D327" s="4">
        <f ca="1">IF(Bezug!$G$2=1,Planungsrichtwerte_Übersicht!$C$5,IF(Bezug!$G$2=2,Planungsrichtwerte_Übersicht!$C$11,Planungsrichtwerte_Übersicht!$C$17))</f>
        <v>45</v>
      </c>
      <c r="E327" s="4">
        <f ca="1">IF(Bezug!$G$2=1,Planungsrichtwerte_Übersicht!$C$6,IF(Bezug!$G$2=2,"-",Planungsrichtwerte_Übersicht!$C$18))</f>
        <v>40</v>
      </c>
      <c r="F327" s="4">
        <f ca="1">IF(Bezug!$G$2=1,Planungsrichtwerte_Übersicht!$C$7,IF(Bezug!$G$2=2,Planungsrichtwerte_Übersicht!$C$13,Planungsrichtwerte_Übersicht!$C$19))</f>
        <v>35</v>
      </c>
      <c r="G327" s="17"/>
      <c r="H327" s="17"/>
    </row>
    <row r="328" spans="2:8" x14ac:dyDescent="0.2">
      <c r="B328" s="4">
        <v>32</v>
      </c>
      <c r="C328" s="16">
        <f ca="1">IF(Daten_WP!$B$8="Herz",$C$3+10*LOG($C$2/(4*PI()*B328^2))+$C$4+$C$5,IF(Daten_WP!$B$8="Samsung",$C$3+10*LOG($C$2/(4*PI()*B328^2))+$C$4+$C$6))</f>
        <v>30.92550170666054</v>
      </c>
      <c r="D328" s="4">
        <f ca="1">IF(Bezug!$G$2=1,Planungsrichtwerte_Übersicht!$C$5,IF(Bezug!$G$2=2,Planungsrichtwerte_Übersicht!$C$11,Planungsrichtwerte_Übersicht!$C$17))</f>
        <v>45</v>
      </c>
      <c r="E328" s="4">
        <f ca="1">IF(Bezug!$G$2=1,Planungsrichtwerte_Übersicht!$C$6,IF(Bezug!$G$2=2,"-",Planungsrichtwerte_Übersicht!$C$18))</f>
        <v>40</v>
      </c>
      <c r="F328" s="4">
        <f ca="1">IF(Bezug!$G$2=1,Planungsrichtwerte_Übersicht!$C$7,IF(Bezug!$G$2=2,Planungsrichtwerte_Übersicht!$C$13,Planungsrichtwerte_Übersicht!$C$19))</f>
        <v>35</v>
      </c>
      <c r="G328" s="17"/>
      <c r="H328" s="17"/>
    </row>
    <row r="329" spans="2:8" x14ac:dyDescent="0.2">
      <c r="B329" s="4">
        <v>32.1</v>
      </c>
      <c r="C329" s="16">
        <f ca="1">IF(Daten_WP!$B$8="Herz",$C$3+10*LOG($C$2/(4*PI()*B329^2))+$C$4+$C$5,IF(Daten_WP!$B$8="Samsung",$C$3+10*LOG($C$2/(4*PI()*B329^2))+$C$4+$C$6))</f>
        <v>30.898400624961219</v>
      </c>
      <c r="D329" s="4">
        <f ca="1">IF(Bezug!$G$2=1,Planungsrichtwerte_Übersicht!$C$5,IF(Bezug!$G$2=2,Planungsrichtwerte_Übersicht!$C$11,Planungsrichtwerte_Übersicht!$C$17))</f>
        <v>45</v>
      </c>
      <c r="E329" s="4">
        <f ca="1">IF(Bezug!$G$2=1,Planungsrichtwerte_Übersicht!$C$6,IF(Bezug!$G$2=2,"-",Planungsrichtwerte_Übersicht!$C$18))</f>
        <v>40</v>
      </c>
      <c r="F329" s="4">
        <f ca="1">IF(Bezug!$G$2=1,Planungsrichtwerte_Übersicht!$C$7,IF(Bezug!$G$2=2,Planungsrichtwerte_Übersicht!$C$13,Planungsrichtwerte_Übersicht!$C$19))</f>
        <v>35</v>
      </c>
      <c r="G329" s="17"/>
      <c r="H329" s="17"/>
    </row>
    <row r="330" spans="2:8" x14ac:dyDescent="0.2">
      <c r="B330" s="4">
        <v>32.200000000000003</v>
      </c>
      <c r="C330" s="16">
        <f ca="1">IF(Daten_WP!$B$8="Herz",$C$3+10*LOG($C$2/(4*PI()*B330^2))+$C$4+$C$5,IF(Daten_WP!$B$8="Samsung",$C$3+10*LOG($C$2/(4*PI()*B330^2))+$C$4+$C$6))</f>
        <v>30.871383839142041</v>
      </c>
      <c r="D330" s="4">
        <f ca="1">IF(Bezug!$G$2=1,Planungsrichtwerte_Übersicht!$C$5,IF(Bezug!$G$2=2,Planungsrichtwerte_Übersicht!$C$11,Planungsrichtwerte_Übersicht!$C$17))</f>
        <v>45</v>
      </c>
      <c r="E330" s="4">
        <f ca="1">IF(Bezug!$G$2=1,Planungsrichtwerte_Übersicht!$C$6,IF(Bezug!$G$2=2,"-",Planungsrichtwerte_Übersicht!$C$18))</f>
        <v>40</v>
      </c>
      <c r="F330" s="4">
        <f ca="1">IF(Bezug!$G$2=1,Planungsrichtwerte_Übersicht!$C$7,IF(Bezug!$G$2=2,Planungsrichtwerte_Übersicht!$C$13,Planungsrichtwerte_Übersicht!$C$19))</f>
        <v>35</v>
      </c>
      <c r="G330" s="17"/>
      <c r="H330" s="17"/>
    </row>
    <row r="331" spans="2:8" x14ac:dyDescent="0.2">
      <c r="B331" s="4">
        <v>32.299999999999997</v>
      </c>
      <c r="C331" s="16">
        <f ca="1">IF(Daten_WP!$B$8="Herz",$C$3+10*LOG($C$2/(4*PI()*B331^2))+$C$4+$C$5,IF(Daten_WP!$B$8="Samsung",$C$3+10*LOG($C$2/(4*PI()*B331^2))+$C$4+$C$6))</f>
        <v>30.844450826436606</v>
      </c>
      <c r="D331" s="4">
        <f ca="1">IF(Bezug!$G$2=1,Planungsrichtwerte_Übersicht!$C$5,IF(Bezug!$G$2=2,Planungsrichtwerte_Übersicht!$C$11,Planungsrichtwerte_Übersicht!$C$17))</f>
        <v>45</v>
      </c>
      <c r="E331" s="4">
        <f ca="1">IF(Bezug!$G$2=1,Planungsrichtwerte_Übersicht!$C$6,IF(Bezug!$G$2=2,"-",Planungsrichtwerte_Übersicht!$C$18))</f>
        <v>40</v>
      </c>
      <c r="F331" s="4">
        <f ca="1">IF(Bezug!$G$2=1,Planungsrichtwerte_Übersicht!$C$7,IF(Bezug!$G$2=2,Planungsrichtwerte_Übersicht!$C$13,Planungsrichtwerte_Übersicht!$C$19))</f>
        <v>35</v>
      </c>
      <c r="G331" s="17"/>
      <c r="H331" s="17"/>
    </row>
    <row r="332" spans="2:8" x14ac:dyDescent="0.2">
      <c r="B332" s="4">
        <v>32.4</v>
      </c>
      <c r="C332" s="16">
        <f ca="1">IF(Daten_WP!$B$8="Herz",$C$3+10*LOG($C$2/(4*PI()*B332^2))+$C$4+$C$5,IF(Daten_WP!$B$8="Samsung",$C$3+10*LOG($C$2/(4*PI()*B332^2))+$C$4+$C$6))</f>
        <v>30.817601068926422</v>
      </c>
      <c r="D332" s="4">
        <f ca="1">IF(Bezug!$G$2=1,Planungsrichtwerte_Übersicht!$C$5,IF(Bezug!$G$2=2,Planungsrichtwerte_Übersicht!$C$11,Planungsrichtwerte_Übersicht!$C$17))</f>
        <v>45</v>
      </c>
      <c r="E332" s="4">
        <f ca="1">IF(Bezug!$G$2=1,Planungsrichtwerte_Übersicht!$C$6,IF(Bezug!$G$2=2,"-",Planungsrichtwerte_Übersicht!$C$18))</f>
        <v>40</v>
      </c>
      <c r="F332" s="4">
        <f ca="1">IF(Bezug!$G$2=1,Planungsrichtwerte_Übersicht!$C$7,IF(Bezug!$G$2=2,Planungsrichtwerte_Übersicht!$C$13,Planungsrichtwerte_Übersicht!$C$19))</f>
        <v>35</v>
      </c>
      <c r="G332" s="17"/>
      <c r="H332" s="17"/>
    </row>
    <row r="333" spans="2:8" x14ac:dyDescent="0.2">
      <c r="B333" s="4">
        <v>32.5</v>
      </c>
      <c r="C333" s="16">
        <f ca="1">IF(Daten_WP!$B$8="Herz",$C$3+10*LOG($C$2/(4*PI()*B333^2))+$C$4+$C$5,IF(Daten_WP!$B$8="Samsung",$C$3+10*LOG($C$2/(4*PI()*B333^2))+$C$4+$C$6))</f>
        <v>30.790834053481177</v>
      </c>
      <c r="D333" s="4">
        <f ca="1">IF(Bezug!$G$2=1,Planungsrichtwerte_Übersicht!$C$5,IF(Bezug!$G$2=2,Planungsrichtwerte_Übersicht!$C$11,Planungsrichtwerte_Übersicht!$C$17))</f>
        <v>45</v>
      </c>
      <c r="E333" s="4">
        <f ca="1">IF(Bezug!$G$2=1,Planungsrichtwerte_Übersicht!$C$6,IF(Bezug!$G$2=2,"-",Planungsrichtwerte_Übersicht!$C$18))</f>
        <v>40</v>
      </c>
      <c r="F333" s="4">
        <f ca="1">IF(Bezug!$G$2=1,Planungsrichtwerte_Übersicht!$C$7,IF(Bezug!$G$2=2,Planungsrichtwerte_Übersicht!$C$13,Planungsrichtwerte_Übersicht!$C$19))</f>
        <v>35</v>
      </c>
      <c r="G333" s="17"/>
      <c r="H333" s="17"/>
    </row>
    <row r="334" spans="2:8" x14ac:dyDescent="0.2">
      <c r="B334" s="4">
        <v>32.6</v>
      </c>
      <c r="C334" s="16">
        <f ca="1">IF(Daten_WP!$B$8="Herz",$C$3+10*LOG($C$2/(4*PI()*B334^2))+$C$4+$C$5,IF(Daten_WP!$B$8="Samsung",$C$3+10*LOG($C$2/(4*PI()*B334^2))+$C$4+$C$6))</f>
        <v>30.764149271699878</v>
      </c>
      <c r="D334" s="4">
        <f ca="1">IF(Bezug!$G$2=1,Planungsrichtwerte_Übersicht!$C$5,IF(Bezug!$G$2=2,Planungsrichtwerte_Übersicht!$C$11,Planungsrichtwerte_Übersicht!$C$17))</f>
        <v>45</v>
      </c>
      <c r="E334" s="4">
        <f ca="1">IF(Bezug!$G$2=1,Planungsrichtwerte_Übersicht!$C$6,IF(Bezug!$G$2=2,"-",Planungsrichtwerte_Übersicht!$C$18))</f>
        <v>40</v>
      </c>
      <c r="F334" s="4">
        <f ca="1">IF(Bezug!$G$2=1,Planungsrichtwerte_Übersicht!$C$7,IF(Bezug!$G$2=2,Planungsrichtwerte_Übersicht!$C$13,Planungsrichtwerte_Übersicht!$C$19))</f>
        <v>35</v>
      </c>
      <c r="G334" s="17"/>
      <c r="H334" s="17"/>
    </row>
    <row r="335" spans="2:8" x14ac:dyDescent="0.2">
      <c r="B335" s="4">
        <v>32.700000000000003</v>
      </c>
      <c r="C335" s="16">
        <f ca="1">IF(Daten_WP!$B$8="Herz",$C$3+10*LOG($C$2/(4*PI()*B335^2))+$C$4+$C$5,IF(Daten_WP!$B$8="Samsung",$C$3+10*LOG($C$2/(4*PI()*B335^2))+$C$4+$C$6))</f>
        <v>30.737546219852938</v>
      </c>
      <c r="D335" s="4">
        <f ca="1">IF(Bezug!$G$2=1,Planungsrichtwerte_Übersicht!$C$5,IF(Bezug!$G$2=2,Planungsrichtwerte_Übersicht!$C$11,Planungsrichtwerte_Übersicht!$C$17))</f>
        <v>45</v>
      </c>
      <c r="E335" s="4">
        <f ca="1">IF(Bezug!$G$2=1,Planungsrichtwerte_Übersicht!$C$6,IF(Bezug!$G$2=2,"-",Planungsrichtwerte_Übersicht!$C$18))</f>
        <v>40</v>
      </c>
      <c r="F335" s="4">
        <f ca="1">IF(Bezug!$G$2=1,Planungsrichtwerte_Übersicht!$C$7,IF(Bezug!$G$2=2,Planungsrichtwerte_Übersicht!$C$13,Planungsrichtwerte_Übersicht!$C$19))</f>
        <v>35</v>
      </c>
      <c r="G335" s="17"/>
      <c r="H335" s="17"/>
    </row>
    <row r="336" spans="2:8" x14ac:dyDescent="0.2">
      <c r="B336" s="4">
        <v>32.799999999999997</v>
      </c>
      <c r="C336" s="16">
        <f ca="1">IF(Daten_WP!$B$8="Herz",$C$3+10*LOG($C$2/(4*PI()*B336^2))+$C$4+$C$5,IF(Daten_WP!$B$8="Samsung",$C$3+10*LOG($C$2/(4*PI()*B336^2))+$C$4+$C$6))</f>
        <v>30.711024398825082</v>
      </c>
      <c r="D336" s="4">
        <f ca="1">IF(Bezug!$G$2=1,Planungsrichtwerte_Übersicht!$C$5,IF(Bezug!$G$2=2,Planungsrichtwerte_Übersicht!$C$11,Planungsrichtwerte_Übersicht!$C$17))</f>
        <v>45</v>
      </c>
      <c r="E336" s="4">
        <f ca="1">IF(Bezug!$G$2=1,Planungsrichtwerte_Übersicht!$C$6,IF(Bezug!$G$2=2,"-",Planungsrichtwerte_Übersicht!$C$18))</f>
        <v>40</v>
      </c>
      <c r="F336" s="4">
        <f ca="1">IF(Bezug!$G$2=1,Planungsrichtwerte_Übersicht!$C$7,IF(Bezug!$G$2=2,Planungsrichtwerte_Übersicht!$C$13,Planungsrichtwerte_Übersicht!$C$19))</f>
        <v>35</v>
      </c>
      <c r="G336" s="17"/>
      <c r="H336" s="17"/>
    </row>
    <row r="337" spans="2:8" x14ac:dyDescent="0.2">
      <c r="B337" s="4">
        <v>32.9</v>
      </c>
      <c r="C337" s="16">
        <f ca="1">IF(Daten_WP!$B$8="Herz",$C$3+10*LOG($C$2/(4*PI()*B337^2))+$C$4+$C$5,IF(Daten_WP!$B$8="Samsung",$C$3+10*LOG($C$2/(4*PI()*B337^2))+$C$4+$C$6))</f>
        <v>30.684583314059175</v>
      </c>
      <c r="D337" s="4">
        <f ca="1">IF(Bezug!$G$2=1,Planungsrichtwerte_Übersicht!$C$5,IF(Bezug!$G$2=2,Planungsrichtwerte_Übersicht!$C$11,Planungsrichtwerte_Übersicht!$C$17))</f>
        <v>45</v>
      </c>
      <c r="E337" s="4">
        <f ca="1">IF(Bezug!$G$2=1,Planungsrichtwerte_Übersicht!$C$6,IF(Bezug!$G$2=2,"-",Planungsrichtwerte_Übersicht!$C$18))</f>
        <v>40</v>
      </c>
      <c r="F337" s="4">
        <f ca="1">IF(Bezug!$G$2=1,Planungsrichtwerte_Übersicht!$C$7,IF(Bezug!$G$2=2,Planungsrichtwerte_Übersicht!$C$13,Planungsrichtwerte_Übersicht!$C$19))</f>
        <v>35</v>
      </c>
      <c r="G337" s="17"/>
      <c r="H337" s="17"/>
    </row>
    <row r="338" spans="2:8" x14ac:dyDescent="0.2">
      <c r="B338" s="4">
        <v>33</v>
      </c>
      <c r="C338" s="16">
        <f ca="1">IF(Daten_WP!$B$8="Herz",$C$3+10*LOG($C$2/(4*PI()*B338^2))+$C$4+$C$5,IF(Daten_WP!$B$8="Samsung",$C$3+10*LOG($C$2/(4*PI()*B338^2))+$C$4+$C$6))</f>
        <v>30.658222475500914</v>
      </c>
      <c r="D338" s="4">
        <f ca="1">IF(Bezug!$G$2=1,Planungsrichtwerte_Übersicht!$C$5,IF(Bezug!$G$2=2,Planungsrichtwerte_Übersicht!$C$11,Planungsrichtwerte_Übersicht!$C$17))</f>
        <v>45</v>
      </c>
      <c r="E338" s="4">
        <f ca="1">IF(Bezug!$G$2=1,Planungsrichtwerte_Übersicht!$C$6,IF(Bezug!$G$2=2,"-",Planungsrichtwerte_Übersicht!$C$18))</f>
        <v>40</v>
      </c>
      <c r="F338" s="4">
        <f ca="1">IF(Bezug!$G$2=1,Planungsrichtwerte_Übersicht!$C$7,IF(Bezug!$G$2=2,Planungsrichtwerte_Übersicht!$C$13,Planungsrichtwerte_Übersicht!$C$19))</f>
        <v>35</v>
      </c>
      <c r="G338" s="17"/>
      <c r="H338" s="17"/>
    </row>
    <row r="339" spans="2:8" x14ac:dyDescent="0.2">
      <c r="B339" s="4">
        <v>33.1</v>
      </c>
      <c r="C339" s="16">
        <f ca="1">IF(Daten_WP!$B$8="Herz",$C$3+10*LOG($C$2/(4*PI()*B339^2))+$C$4+$C$5,IF(Daten_WP!$B$8="Samsung",$C$3+10*LOG($C$2/(4*PI()*B339^2))+$C$4+$C$6))</f>
        <v>30.631941397544288</v>
      </c>
      <c r="D339" s="4">
        <f ca="1">IF(Bezug!$G$2=1,Planungsrichtwerte_Übersicht!$C$5,IF(Bezug!$G$2=2,Planungsrichtwerte_Übersicht!$C$11,Planungsrichtwerte_Übersicht!$C$17))</f>
        <v>45</v>
      </c>
      <c r="E339" s="4">
        <f ca="1">IF(Bezug!$G$2=1,Planungsrichtwerte_Übersicht!$C$6,IF(Bezug!$G$2=2,"-",Planungsrichtwerte_Übersicht!$C$18))</f>
        <v>40</v>
      </c>
      <c r="F339" s="4">
        <f ca="1">IF(Bezug!$G$2=1,Planungsrichtwerte_Übersicht!$C$7,IF(Bezug!$G$2=2,Planungsrichtwerte_Übersicht!$C$13,Planungsrichtwerte_Übersicht!$C$19))</f>
        <v>35</v>
      </c>
      <c r="G339" s="17"/>
      <c r="H339" s="17"/>
    </row>
    <row r="340" spans="2:8" x14ac:dyDescent="0.2">
      <c r="B340" s="4">
        <v>33.200000000000003</v>
      </c>
      <c r="C340" s="16">
        <f ca="1">IF(Daten_WP!$B$8="Herz",$C$3+10*LOG($C$2/(4*PI()*B340^2))+$C$4+$C$5,IF(Daten_WP!$B$8="Samsung",$C$3+10*LOG($C$2/(4*PI()*B340^2))+$C$4+$C$6))</f>
        <v>30.605739598977934</v>
      </c>
      <c r="D340" s="4">
        <f ca="1">IF(Bezug!$G$2=1,Planungsrichtwerte_Übersicht!$C$5,IF(Bezug!$G$2=2,Planungsrichtwerte_Übersicht!$C$11,Planungsrichtwerte_Übersicht!$C$17))</f>
        <v>45</v>
      </c>
      <c r="E340" s="4">
        <f ca="1">IF(Bezug!$G$2=1,Planungsrichtwerte_Übersicht!$C$6,IF(Bezug!$G$2=2,"-",Planungsrichtwerte_Übersicht!$C$18))</f>
        <v>40</v>
      </c>
      <c r="F340" s="4">
        <f ca="1">IF(Bezug!$G$2=1,Planungsrichtwerte_Übersicht!$C$7,IF(Bezug!$G$2=2,Planungsrichtwerte_Übersicht!$C$13,Planungsrichtwerte_Übersicht!$C$19))</f>
        <v>35</v>
      </c>
      <c r="G340" s="17"/>
      <c r="H340" s="17"/>
    </row>
    <row r="341" spans="2:8" x14ac:dyDescent="0.2">
      <c r="B341" s="4">
        <v>33.299999999999997</v>
      </c>
      <c r="C341" s="16">
        <f ca="1">IF(Daten_WP!$B$8="Herz",$C$3+10*LOG($C$2/(4*PI()*B341^2))+$C$4+$C$5,IF(Daten_WP!$B$8="Samsung",$C$3+10*LOG($C$2/(4*PI()*B341^2))+$C$4+$C$6))</f>
        <v>30.579616602932262</v>
      </c>
      <c r="D341" s="4">
        <f ca="1">IF(Bezug!$G$2=1,Planungsrichtwerte_Übersicht!$C$5,IF(Bezug!$G$2=2,Planungsrichtwerte_Übersicht!$C$11,Planungsrichtwerte_Übersicht!$C$17))</f>
        <v>45</v>
      </c>
      <c r="E341" s="4">
        <f ca="1">IF(Bezug!$G$2=1,Planungsrichtwerte_Übersicht!$C$6,IF(Bezug!$G$2=2,"-",Planungsrichtwerte_Übersicht!$C$18))</f>
        <v>40</v>
      </c>
      <c r="F341" s="4">
        <f ca="1">IF(Bezug!$G$2=1,Planungsrichtwerte_Übersicht!$C$7,IF(Bezug!$G$2=2,Planungsrichtwerte_Übersicht!$C$13,Planungsrichtwerte_Übersicht!$C$19))</f>
        <v>35</v>
      </c>
      <c r="G341" s="17"/>
      <c r="H341" s="17"/>
    </row>
    <row r="342" spans="2:8" x14ac:dyDescent="0.2">
      <c r="B342" s="4">
        <v>33.4</v>
      </c>
      <c r="C342" s="16">
        <f ca="1">IF(Daten_WP!$B$8="Herz",$C$3+10*LOG($C$2/(4*PI()*B342^2))+$C$4+$C$5,IF(Daten_WP!$B$8="Samsung",$C$3+10*LOG($C$2/(4*PI()*B342^2))+$C$4+$C$6))</f>
        <v>30.553571936827375</v>
      </c>
      <c r="D342" s="4">
        <f ca="1">IF(Bezug!$G$2=1,Planungsrichtwerte_Übersicht!$C$5,IF(Bezug!$G$2=2,Planungsrichtwerte_Übersicht!$C$11,Planungsrichtwerte_Übersicht!$C$17))</f>
        <v>45</v>
      </c>
      <c r="E342" s="4">
        <f ca="1">IF(Bezug!$G$2=1,Planungsrichtwerte_Übersicht!$C$6,IF(Bezug!$G$2=2,"-",Planungsrichtwerte_Übersicht!$C$18))</f>
        <v>40</v>
      </c>
      <c r="F342" s="4">
        <f ca="1">IF(Bezug!$G$2=1,Planungsrichtwerte_Übersicht!$C$7,IF(Bezug!$G$2=2,Planungsrichtwerte_Übersicht!$C$13,Planungsrichtwerte_Übersicht!$C$19))</f>
        <v>35</v>
      </c>
      <c r="G342" s="17"/>
      <c r="H342" s="17"/>
    </row>
    <row r="343" spans="2:8" x14ac:dyDescent="0.2">
      <c r="B343" s="4">
        <v>33.5</v>
      </c>
      <c r="C343" s="16">
        <f ca="1">IF(Daten_WP!$B$8="Herz",$C$3+10*LOG($C$2/(4*PI()*B343^2))+$C$4+$C$5,IF(Daten_WP!$B$8="Samsung",$C$3+10*LOG($C$2/(4*PI()*B343^2))+$C$4+$C$6))</f>
        <v>30.527605132321753</v>
      </c>
      <c r="D343" s="4">
        <f ca="1">IF(Bezug!$G$2=1,Planungsrichtwerte_Übersicht!$C$5,IF(Bezug!$G$2=2,Planungsrichtwerte_Übersicht!$C$11,Planungsrichtwerte_Übersicht!$C$17))</f>
        <v>45</v>
      </c>
      <c r="E343" s="4">
        <f ca="1">IF(Bezug!$G$2=1,Planungsrichtwerte_Übersicht!$C$6,IF(Bezug!$G$2=2,"-",Planungsrichtwerte_Übersicht!$C$18))</f>
        <v>40</v>
      </c>
      <c r="F343" s="4">
        <f ca="1">IF(Bezug!$G$2=1,Planungsrichtwerte_Übersicht!$C$7,IF(Bezug!$G$2=2,Planungsrichtwerte_Übersicht!$C$13,Planungsrichtwerte_Übersicht!$C$19))</f>
        <v>35</v>
      </c>
      <c r="G343" s="17"/>
      <c r="H343" s="17"/>
    </row>
    <row r="344" spans="2:8" x14ac:dyDescent="0.2">
      <c r="B344" s="4">
        <v>33.6</v>
      </c>
      <c r="C344" s="16">
        <f ca="1">IF(Daten_WP!$B$8="Herz",$C$3+10*LOG($C$2/(4*PI()*B344^2))+$C$4+$C$5,IF(Daten_WP!$B$8="Samsung",$C$3+10*LOG($C$2/(4*PI()*B344^2))+$C$4+$C$6))</f>
        <v>30.501715725261782</v>
      </c>
      <c r="D344" s="4">
        <f ca="1">IF(Bezug!$G$2=1,Planungsrichtwerte_Übersicht!$C$5,IF(Bezug!$G$2=2,Planungsrichtwerte_Übersicht!$C$11,Planungsrichtwerte_Übersicht!$C$17))</f>
        <v>45</v>
      </c>
      <c r="E344" s="4">
        <f ca="1">IF(Bezug!$G$2=1,Planungsrichtwerte_Übersicht!$C$6,IF(Bezug!$G$2=2,"-",Planungsrichtwerte_Übersicht!$C$18))</f>
        <v>40</v>
      </c>
      <c r="F344" s="4">
        <f ca="1">IF(Bezug!$G$2=1,Planungsrichtwerte_Übersicht!$C$7,IF(Bezug!$G$2=2,Planungsrichtwerte_Übersicht!$C$13,Planungsrichtwerte_Übersicht!$C$19))</f>
        <v>35</v>
      </c>
      <c r="G344" s="17"/>
      <c r="H344" s="17"/>
    </row>
    <row r="345" spans="2:8" x14ac:dyDescent="0.2">
      <c r="B345" s="4">
        <v>33.700000000000003</v>
      </c>
      <c r="C345" s="16">
        <f ca="1">IF(Daten_WP!$B$8="Herz",$C$3+10*LOG($C$2/(4*PI()*B345^2))+$C$4+$C$5,IF(Daten_WP!$B$8="Samsung",$C$3+10*LOG($C$2/(4*PI()*B345^2))+$C$4+$C$6))</f>
        <v>30.475903255631891</v>
      </c>
      <c r="D345" s="4">
        <f ca="1">IF(Bezug!$G$2=1,Planungsrichtwerte_Übersicht!$C$5,IF(Bezug!$G$2=2,Planungsrichtwerte_Übersicht!$C$11,Planungsrichtwerte_Übersicht!$C$17))</f>
        <v>45</v>
      </c>
      <c r="E345" s="4">
        <f ca="1">IF(Bezug!$G$2=1,Planungsrichtwerte_Übersicht!$C$6,IF(Bezug!$G$2=2,"-",Planungsrichtwerte_Übersicht!$C$18))</f>
        <v>40</v>
      </c>
      <c r="F345" s="4">
        <f ca="1">IF(Bezug!$G$2=1,Planungsrichtwerte_Übersicht!$C$7,IF(Bezug!$G$2=2,Planungsrichtwerte_Übersicht!$C$13,Planungsrichtwerte_Übersicht!$C$19))</f>
        <v>35</v>
      </c>
      <c r="G345" s="17"/>
      <c r="H345" s="17"/>
    </row>
    <row r="346" spans="2:8" x14ac:dyDescent="0.2">
      <c r="B346" s="4">
        <v>33.799999999999997</v>
      </c>
      <c r="C346" s="16">
        <f ca="1">IF(Daten_WP!$B$8="Herz",$C$3+10*LOG($C$2/(4*PI()*B346^2))+$C$4+$C$5,IF(Daten_WP!$B$8="Samsung",$C$3+10*LOG($C$2/(4*PI()*B346^2))+$C$4+$C$6))</f>
        <v>30.45016726750557</v>
      </c>
      <c r="D346" s="4">
        <f ca="1">IF(Bezug!$G$2=1,Planungsrichtwerte_Übersicht!$C$5,IF(Bezug!$G$2=2,Planungsrichtwerte_Übersicht!$C$11,Planungsrichtwerte_Übersicht!$C$17))</f>
        <v>45</v>
      </c>
      <c r="E346" s="4">
        <f ca="1">IF(Bezug!$G$2=1,Planungsrichtwerte_Übersicht!$C$6,IF(Bezug!$G$2=2,"-",Planungsrichtwerte_Übersicht!$C$18))</f>
        <v>40</v>
      </c>
      <c r="F346" s="4">
        <f ca="1">IF(Bezug!$G$2=1,Planungsrichtwerte_Übersicht!$C$7,IF(Bezug!$G$2=2,Planungsrichtwerte_Übersicht!$C$13,Planungsrichtwerte_Übersicht!$C$19))</f>
        <v>35</v>
      </c>
      <c r="G346" s="17"/>
      <c r="H346" s="17"/>
    </row>
    <row r="347" spans="2:8" x14ac:dyDescent="0.2">
      <c r="B347" s="4">
        <v>33.9</v>
      </c>
      <c r="C347" s="16">
        <f ca="1">IF(Daten_WP!$B$8="Herz",$C$3+10*LOG($C$2/(4*PI()*B347^2))+$C$4+$C$5,IF(Daten_WP!$B$8="Samsung",$C$3+10*LOG($C$2/(4*PI()*B347^2))+$C$4+$C$6))</f>
        <v>30.424507308997022</v>
      </c>
      <c r="D347" s="4">
        <f ca="1">IF(Bezug!$G$2=1,Planungsrichtwerte_Übersicht!$C$5,IF(Bezug!$G$2=2,Planungsrichtwerte_Übersicht!$C$11,Planungsrichtwerte_Übersicht!$C$17))</f>
        <v>45</v>
      </c>
      <c r="E347" s="4">
        <f ca="1">IF(Bezug!$G$2=1,Planungsrichtwerte_Übersicht!$C$6,IF(Bezug!$G$2=2,"-",Planungsrichtwerte_Übersicht!$C$18))</f>
        <v>40</v>
      </c>
      <c r="F347" s="4">
        <f ca="1">IF(Bezug!$G$2=1,Planungsrichtwerte_Übersicht!$C$7,IF(Bezug!$G$2=2,Planungsrichtwerte_Übersicht!$C$13,Planungsrichtwerte_Übersicht!$C$19))</f>
        <v>35</v>
      </c>
      <c r="G347" s="17"/>
      <c r="H347" s="17"/>
    </row>
    <row r="348" spans="2:8" x14ac:dyDescent="0.2">
      <c r="B348" s="4">
        <v>34</v>
      </c>
      <c r="C348" s="16">
        <f ca="1">IF(Daten_WP!$B$8="Herz",$C$3+10*LOG($C$2/(4*PI()*B348^2))+$C$4+$C$5,IF(Daten_WP!$B$8="Samsung",$C$3+10*LOG($C$2/(4*PI()*B348^2))+$C$4+$C$6))</f>
        <v>30.398922932213559</v>
      </c>
      <c r="D348" s="4">
        <f ca="1">IF(Bezug!$G$2=1,Planungsrichtwerte_Übersicht!$C$5,IF(Bezug!$G$2=2,Planungsrichtwerte_Übersicht!$C$11,Planungsrichtwerte_Übersicht!$C$17))</f>
        <v>45</v>
      </c>
      <c r="E348" s="4">
        <f ca="1">IF(Bezug!$G$2=1,Planungsrichtwerte_Übersicht!$C$6,IF(Bezug!$G$2=2,"-",Planungsrichtwerte_Übersicht!$C$18))</f>
        <v>40</v>
      </c>
      <c r="F348" s="4">
        <f ca="1">IF(Bezug!$G$2=1,Planungsrichtwerte_Übersicht!$C$7,IF(Bezug!$G$2=2,Planungsrichtwerte_Übersicht!$C$13,Planungsrichtwerte_Übersicht!$C$19))</f>
        <v>35</v>
      </c>
      <c r="G348" s="17"/>
      <c r="H348" s="17"/>
    </row>
    <row r="349" spans="2:8" x14ac:dyDescent="0.2">
      <c r="B349" s="4">
        <v>34.1</v>
      </c>
      <c r="C349" s="16">
        <f ca="1">IF(Daten_WP!$B$8="Herz",$C$3+10*LOG($C$2/(4*PI()*B349^2))+$C$4+$C$5,IF(Daten_WP!$B$8="Samsung",$C$3+10*LOG($C$2/(4*PI()*B349^2))+$C$4+$C$6))</f>
        <v>30.373413693208704</v>
      </c>
      <c r="D349" s="4">
        <f ca="1">IF(Bezug!$G$2=1,Planungsrichtwerte_Übersicht!$C$5,IF(Bezug!$G$2=2,Planungsrichtwerte_Übersicht!$C$11,Planungsrichtwerte_Übersicht!$C$17))</f>
        <v>45</v>
      </c>
      <c r="E349" s="4">
        <f ca="1">IF(Bezug!$G$2=1,Planungsrichtwerte_Übersicht!$C$6,IF(Bezug!$G$2=2,"-",Planungsrichtwerte_Übersicht!$C$18))</f>
        <v>40</v>
      </c>
      <c r="F349" s="4">
        <f ca="1">IF(Bezug!$G$2=1,Planungsrichtwerte_Übersicht!$C$7,IF(Bezug!$G$2=2,Planungsrichtwerte_Übersicht!$C$13,Planungsrichtwerte_Übersicht!$C$19))</f>
        <v>35</v>
      </c>
      <c r="G349" s="17"/>
      <c r="H349" s="17"/>
    </row>
    <row r="350" spans="2:8" x14ac:dyDescent="0.2">
      <c r="B350" s="4">
        <v>34.200000000000003</v>
      </c>
      <c r="C350" s="16">
        <f ca="1">IF(Daten_WP!$B$8="Herz",$C$3+10*LOG($C$2/(4*PI()*B350^2))+$C$4+$C$5,IF(Daten_WP!$B$8="Samsung",$C$3+10*LOG($C$2/(4*PI()*B350^2))+$C$4+$C$6))</f>
        <v>30.347979151935959</v>
      </c>
      <c r="D350" s="4">
        <f ca="1">IF(Bezug!$G$2=1,Planungsrichtwerte_Übersicht!$C$5,IF(Bezug!$G$2=2,Planungsrichtwerte_Übersicht!$C$11,Planungsrichtwerte_Übersicht!$C$17))</f>
        <v>45</v>
      </c>
      <c r="E350" s="4">
        <f ca="1">IF(Bezug!$G$2=1,Planungsrichtwerte_Übersicht!$C$6,IF(Bezug!$G$2=2,"-",Planungsrichtwerte_Übersicht!$C$18))</f>
        <v>40</v>
      </c>
      <c r="F350" s="4">
        <f ca="1">IF(Bezug!$G$2=1,Planungsrichtwerte_Übersicht!$C$7,IF(Bezug!$G$2=2,Planungsrichtwerte_Übersicht!$C$13,Planungsrichtwerte_Übersicht!$C$19))</f>
        <v>35</v>
      </c>
      <c r="G350" s="17"/>
      <c r="H350" s="17"/>
    </row>
    <row r="351" spans="2:8" x14ac:dyDescent="0.2">
      <c r="B351" s="4">
        <v>34.299999999999997</v>
      </c>
      <c r="C351" s="16">
        <f ca="1">IF(Daten_WP!$B$8="Herz",$C$3+10*LOG($C$2/(4*PI()*B351^2))+$C$4+$C$5,IF(Daten_WP!$B$8="Samsung",$C$3+10*LOG($C$2/(4*PI()*B351^2))+$C$4+$C$6))</f>
        <v>30.32261887220325</v>
      </c>
      <c r="D351" s="4">
        <f ca="1">IF(Bezug!$G$2=1,Planungsrichtwerte_Übersicht!$C$5,IF(Bezug!$G$2=2,Planungsrichtwerte_Übersicht!$C$11,Planungsrichtwerte_Übersicht!$C$17))</f>
        <v>45</v>
      </c>
      <c r="E351" s="4">
        <f ca="1">IF(Bezug!$G$2=1,Planungsrichtwerte_Übersicht!$C$6,IF(Bezug!$G$2=2,"-",Planungsrichtwerte_Übersicht!$C$18))</f>
        <v>40</v>
      </c>
      <c r="F351" s="4">
        <f ca="1">IF(Bezug!$G$2=1,Planungsrichtwerte_Übersicht!$C$7,IF(Bezug!$G$2=2,Planungsrichtwerte_Übersicht!$C$13,Planungsrichtwerte_Übersicht!$C$19))</f>
        <v>35</v>
      </c>
      <c r="G351" s="17"/>
      <c r="H351" s="17"/>
    </row>
    <row r="352" spans="2:8" x14ac:dyDescent="0.2">
      <c r="B352" s="4">
        <v>34.4</v>
      </c>
      <c r="C352" s="16">
        <f ca="1">IF(Daten_WP!$B$8="Herz",$C$3+10*LOG($C$2/(4*PI()*B352^2))+$C$4+$C$5,IF(Daten_WP!$B$8="Samsung",$C$3+10*LOG($C$2/(4*PI()*B352^2))+$C$4+$C$6))</f>
        <v>30.297332421628056</v>
      </c>
      <c r="D352" s="4">
        <f ca="1">IF(Bezug!$G$2=1,Planungsrichtwerte_Übersicht!$C$5,IF(Bezug!$G$2=2,Planungsrichtwerte_Übersicht!$C$11,Planungsrichtwerte_Übersicht!$C$17))</f>
        <v>45</v>
      </c>
      <c r="E352" s="4">
        <f ca="1">IF(Bezug!$G$2=1,Planungsrichtwerte_Übersicht!$C$6,IF(Bezug!$G$2=2,"-",Planungsrichtwerte_Übersicht!$C$18))</f>
        <v>40</v>
      </c>
      <c r="F352" s="4">
        <f ca="1">IF(Bezug!$G$2=1,Planungsrichtwerte_Übersicht!$C$7,IF(Bezug!$G$2=2,Planungsrichtwerte_Übersicht!$C$13,Planungsrichtwerte_Übersicht!$C$19))</f>
        <v>35</v>
      </c>
      <c r="G352" s="17"/>
      <c r="H352" s="17"/>
    </row>
    <row r="353" spans="2:8" x14ac:dyDescent="0.2">
      <c r="B353" s="4">
        <v>34.5</v>
      </c>
      <c r="C353" s="16">
        <f ca="1">IF(Daten_WP!$B$8="Herz",$C$3+10*LOG($C$2/(4*PI()*B353^2))+$C$4+$C$5,IF(Daten_WP!$B$8="Samsung",$C$3+10*LOG($C$2/(4*PI()*B353^2))+$C$4+$C$6))</f>
        <v>30.272119371593178</v>
      </c>
      <c r="D353" s="4">
        <f ca="1">IF(Bezug!$G$2=1,Planungsrichtwerte_Übersicht!$C$5,IF(Bezug!$G$2=2,Planungsrichtwerte_Übersicht!$C$11,Planungsrichtwerte_Übersicht!$C$17))</f>
        <v>45</v>
      </c>
      <c r="E353" s="4">
        <f ca="1">IF(Bezug!$G$2=1,Planungsrichtwerte_Übersicht!$C$6,IF(Bezug!$G$2=2,"-",Planungsrichtwerte_Übersicht!$C$18))</f>
        <v>40</v>
      </c>
      <c r="F353" s="4">
        <f ca="1">IF(Bezug!$G$2=1,Planungsrichtwerte_Übersicht!$C$7,IF(Bezug!$G$2=2,Planungsrichtwerte_Übersicht!$C$13,Planungsrichtwerte_Übersicht!$C$19))</f>
        <v>35</v>
      </c>
      <c r="G353" s="17"/>
      <c r="H353" s="17"/>
    </row>
    <row r="354" spans="2:8" x14ac:dyDescent="0.2">
      <c r="B354" s="4">
        <v>34.6</v>
      </c>
      <c r="C354" s="16">
        <f ca="1">IF(Daten_WP!$B$8="Herz",$C$3+10*LOG($C$2/(4*PI()*B354^2))+$C$4+$C$5,IF(Daten_WP!$B$8="Samsung",$C$3+10*LOG($C$2/(4*PI()*B354^2))+$C$4+$C$6))</f>
        <v>30.246979297203126</v>
      </c>
      <c r="D354" s="4">
        <f ca="1">IF(Bezug!$G$2=1,Planungsrichtwerte_Übersicht!$C$5,IF(Bezug!$G$2=2,Planungsrichtwerte_Übersicht!$C$11,Planungsrichtwerte_Übersicht!$C$17))</f>
        <v>45</v>
      </c>
      <c r="E354" s="4">
        <f ca="1">IF(Bezug!$G$2=1,Planungsrichtwerte_Übersicht!$C$6,IF(Bezug!$G$2=2,"-",Planungsrichtwerte_Übersicht!$C$18))</f>
        <v>40</v>
      </c>
      <c r="F354" s="4">
        <f ca="1">IF(Bezug!$G$2=1,Planungsrichtwerte_Übersicht!$C$7,IF(Bezug!$G$2=2,Planungsrichtwerte_Übersicht!$C$13,Planungsrichtwerte_Übersicht!$C$19))</f>
        <v>35</v>
      </c>
      <c r="G354" s="17"/>
      <c r="H354" s="17"/>
    </row>
    <row r="355" spans="2:8" x14ac:dyDescent="0.2">
      <c r="B355" s="4">
        <v>34.700000000000003</v>
      </c>
      <c r="C355" s="16">
        <f ca="1">IF(Daten_WP!$B$8="Herz",$C$3+10*LOG($C$2/(4*PI()*B355^2))+$C$4+$C$5,IF(Daten_WP!$B$8="Samsung",$C$3+10*LOG($C$2/(4*PI()*B355^2))+$C$4+$C$6))</f>
        <v>30.221911777241189</v>
      </c>
      <c r="D355" s="4">
        <f ca="1">IF(Bezug!$G$2=1,Planungsrichtwerte_Übersicht!$C$5,IF(Bezug!$G$2=2,Planungsrichtwerte_Übersicht!$C$11,Planungsrichtwerte_Übersicht!$C$17))</f>
        <v>45</v>
      </c>
      <c r="E355" s="4">
        <f ca="1">IF(Bezug!$G$2=1,Planungsrichtwerte_Übersicht!$C$6,IF(Bezug!$G$2=2,"-",Planungsrichtwerte_Übersicht!$C$18))</f>
        <v>40</v>
      </c>
      <c r="F355" s="4">
        <f ca="1">IF(Bezug!$G$2=1,Planungsrichtwerte_Übersicht!$C$7,IF(Bezug!$G$2=2,Planungsrichtwerte_Übersicht!$C$13,Planungsrichtwerte_Übersicht!$C$19))</f>
        <v>35</v>
      </c>
      <c r="G355" s="17"/>
      <c r="H355" s="17"/>
    </row>
    <row r="356" spans="2:8" x14ac:dyDescent="0.2">
      <c r="B356" s="4">
        <v>34.799999999999997</v>
      </c>
      <c r="C356" s="16">
        <f ca="1">IF(Daten_WP!$B$8="Herz",$C$3+10*LOG($C$2/(4*PI()*B356^2))+$C$4+$C$5,IF(Daten_WP!$B$8="Samsung",$C$3+10*LOG($C$2/(4*PI()*B356^2))+$C$4+$C$6))</f>
        <v>30.196916394127044</v>
      </c>
      <c r="D356" s="4">
        <f ca="1">IF(Bezug!$G$2=1,Planungsrichtwerte_Übersicht!$C$5,IF(Bezug!$G$2=2,Planungsrichtwerte_Übersicht!$C$11,Planungsrichtwerte_Übersicht!$C$17))</f>
        <v>45</v>
      </c>
      <c r="E356" s="4">
        <f ca="1">IF(Bezug!$G$2=1,Planungsrichtwerte_Übersicht!$C$6,IF(Bezug!$G$2=2,"-",Planungsrichtwerte_Übersicht!$C$18))</f>
        <v>40</v>
      </c>
      <c r="F356" s="4">
        <f ca="1">IF(Bezug!$G$2=1,Planungsrichtwerte_Übersicht!$C$7,IF(Bezug!$G$2=2,Planungsrichtwerte_Übersicht!$C$13,Planungsrichtwerte_Übersicht!$C$19))</f>
        <v>35</v>
      </c>
      <c r="G356" s="17"/>
      <c r="H356" s="17"/>
    </row>
    <row r="357" spans="2:8" x14ac:dyDescent="0.2">
      <c r="B357" s="4">
        <v>34.9</v>
      </c>
      <c r="C357" s="16">
        <f ca="1">IF(Daten_WP!$B$8="Herz",$C$3+10*LOG($C$2/(4*PI()*B357^2))+$C$4+$C$5,IF(Daten_WP!$B$8="Samsung",$C$3+10*LOG($C$2/(4*PI()*B357^2))+$C$4+$C$6))</f>
        <v>30.171992733875065</v>
      </c>
      <c r="D357" s="4">
        <f ca="1">IF(Bezug!$G$2=1,Planungsrichtwerte_Übersicht!$C$5,IF(Bezug!$G$2=2,Planungsrichtwerte_Übersicht!$C$11,Planungsrichtwerte_Übersicht!$C$17))</f>
        <v>45</v>
      </c>
      <c r="E357" s="4">
        <f ca="1">IF(Bezug!$G$2=1,Planungsrichtwerte_Übersicht!$C$6,IF(Bezug!$G$2=2,"-",Planungsrichtwerte_Übersicht!$C$18))</f>
        <v>40</v>
      </c>
      <c r="F357" s="4">
        <f ca="1">IF(Bezug!$G$2=1,Planungsrichtwerte_Übersicht!$C$7,IF(Bezug!$G$2=2,Planungsrichtwerte_Übersicht!$C$13,Planungsrichtwerte_Übersicht!$C$19))</f>
        <v>35</v>
      </c>
      <c r="G357" s="17"/>
      <c r="H357" s="17"/>
    </row>
    <row r="358" spans="2:8" x14ac:dyDescent="0.2">
      <c r="B358" s="4">
        <v>35</v>
      </c>
      <c r="C358" s="16">
        <f ca="1">IF(Daten_WP!$B$8="Herz",$C$3+10*LOG($C$2/(4*PI()*B358^2))+$C$4+$C$5,IF(Daten_WP!$B$8="Samsung",$C$3+10*LOG($C$2/(4*PI()*B358^2))+$C$4+$C$6))</f>
        <v>30.147140386053152</v>
      </c>
      <c r="D358" s="4">
        <f ca="1">IF(Bezug!$G$2=1,Planungsrichtwerte_Übersicht!$C$5,IF(Bezug!$G$2=2,Planungsrichtwerte_Übersicht!$C$11,Planungsrichtwerte_Übersicht!$C$17))</f>
        <v>45</v>
      </c>
      <c r="E358" s="4">
        <f ca="1">IF(Bezug!$G$2=1,Planungsrichtwerte_Übersicht!$C$6,IF(Bezug!$G$2=2,"-",Planungsrichtwerte_Übersicht!$C$18))</f>
        <v>40</v>
      </c>
      <c r="F358" s="4">
        <f ca="1">IF(Bezug!$G$2=1,Planungsrichtwerte_Übersicht!$C$7,IF(Bezug!$G$2=2,Planungsrichtwerte_Übersicht!$C$13,Planungsrichtwerte_Übersicht!$C$19))</f>
        <v>35</v>
      </c>
      <c r="G358" s="17"/>
      <c r="H358" s="17"/>
    </row>
    <row r="359" spans="2:8" x14ac:dyDescent="0.2">
      <c r="B359" s="4">
        <v>35.1</v>
      </c>
      <c r="C359" s="16">
        <f ca="1">IF(Daten_WP!$B$8="Herz",$C$3+10*LOG($C$2/(4*PI()*B359^2))+$C$4+$C$5,IF(Daten_WP!$B$8="Samsung",$C$3+10*LOG($C$2/(4*PI()*B359^2))+$C$4+$C$6))</f>
        <v>30.122358943742185</v>
      </c>
      <c r="D359" s="4">
        <f ca="1">IF(Bezug!$G$2=1,Planungsrichtwerte_Übersicht!$C$5,IF(Bezug!$G$2=2,Planungsrichtwerte_Übersicht!$C$11,Planungsrichtwerte_Übersicht!$C$17))</f>
        <v>45</v>
      </c>
      <c r="E359" s="4">
        <f ca="1">IF(Bezug!$G$2=1,Planungsrichtwerte_Übersicht!$C$6,IF(Bezug!$G$2=2,"-",Planungsrichtwerte_Übersicht!$C$18))</f>
        <v>40</v>
      </c>
      <c r="F359" s="4">
        <f ca="1">IF(Bezug!$G$2=1,Planungsrichtwerte_Übersicht!$C$7,IF(Bezug!$G$2=2,Planungsrichtwerte_Übersicht!$C$13,Planungsrichtwerte_Übersicht!$C$19))</f>
        <v>35</v>
      </c>
      <c r="G359" s="17"/>
      <c r="H359" s="17"/>
    </row>
    <row r="360" spans="2:8" x14ac:dyDescent="0.2">
      <c r="B360" s="4">
        <v>35.200000000000003</v>
      </c>
      <c r="C360" s="16">
        <f ca="1">IF(Daten_WP!$B$8="Herz",$C$3+10*LOG($C$2/(4*PI()*B360^2))+$C$4+$C$5,IF(Daten_WP!$B$8="Samsung",$C$3+10*LOG($C$2/(4*PI()*B360^2))+$C$4+$C$6))</f>
        <v>30.09764800349604</v>
      </c>
      <c r="D360" s="4">
        <f ca="1">IF(Bezug!$G$2=1,Planungsrichtwerte_Übersicht!$C$5,IF(Bezug!$G$2=2,Planungsrichtwerte_Übersicht!$C$11,Planungsrichtwerte_Übersicht!$C$17))</f>
        <v>45</v>
      </c>
      <c r="E360" s="4">
        <f ca="1">IF(Bezug!$G$2=1,Planungsrichtwerte_Übersicht!$C$6,IF(Bezug!$G$2=2,"-",Planungsrichtwerte_Übersicht!$C$18))</f>
        <v>40</v>
      </c>
      <c r="F360" s="4">
        <f ca="1">IF(Bezug!$G$2=1,Planungsrichtwerte_Übersicht!$C$7,IF(Bezug!$G$2=2,Planungsrichtwerte_Übersicht!$C$13,Planungsrichtwerte_Übersicht!$C$19))</f>
        <v>35</v>
      </c>
      <c r="G360" s="17"/>
      <c r="H360" s="17"/>
    </row>
    <row r="361" spans="2:8" x14ac:dyDescent="0.2">
      <c r="B361" s="4">
        <v>35.299999999999997</v>
      </c>
      <c r="C361" s="16">
        <f ca="1">IF(Daten_WP!$B$8="Herz",$C$3+10*LOG($C$2/(4*PI()*B361^2))+$C$4+$C$5,IF(Daten_WP!$B$8="Samsung",$C$3+10*LOG($C$2/(4*PI()*B361^2))+$C$4+$C$6))</f>
        <v>30.073007165302215</v>
      </c>
      <c r="D361" s="4">
        <f ca="1">IF(Bezug!$G$2=1,Planungsrichtwerte_Übersicht!$C$5,IF(Bezug!$G$2=2,Planungsrichtwerte_Übersicht!$C$11,Planungsrichtwerte_Übersicht!$C$17))</f>
        <v>45</v>
      </c>
      <c r="E361" s="4">
        <f ca="1">IF(Bezug!$G$2=1,Planungsrichtwerte_Übersicht!$C$6,IF(Bezug!$G$2=2,"-",Planungsrichtwerte_Übersicht!$C$18))</f>
        <v>40</v>
      </c>
      <c r="F361" s="4">
        <f ca="1">IF(Bezug!$G$2=1,Planungsrichtwerte_Übersicht!$C$7,IF(Bezug!$G$2=2,Planungsrichtwerte_Übersicht!$C$13,Planungsrichtwerte_Übersicht!$C$19))</f>
        <v>35</v>
      </c>
      <c r="G361" s="17"/>
      <c r="H361" s="17"/>
    </row>
    <row r="362" spans="2:8" x14ac:dyDescent="0.2">
      <c r="B362" s="4">
        <v>35.4</v>
      </c>
      <c r="C362" s="16">
        <f ca="1">IF(Daten_WP!$B$8="Herz",$C$3+10*LOG($C$2/(4*PI()*B362^2))+$C$4+$C$5,IF(Daten_WP!$B$8="Samsung",$C$3+10*LOG($C$2/(4*PI()*B362^2))+$C$4+$C$6))</f>
        <v>30.048436032542909</v>
      </c>
      <c r="D362" s="4">
        <f ca="1">IF(Bezug!$G$2=1,Planungsrichtwerte_Übersicht!$C$5,IF(Bezug!$G$2=2,Planungsrichtwerte_Übersicht!$C$11,Planungsrichtwerte_Übersicht!$C$17))</f>
        <v>45</v>
      </c>
      <c r="E362" s="4">
        <f ca="1">IF(Bezug!$G$2=1,Planungsrichtwerte_Übersicht!$C$6,IF(Bezug!$G$2=2,"-",Planungsrichtwerte_Übersicht!$C$18))</f>
        <v>40</v>
      </c>
      <c r="F362" s="4">
        <f ca="1">IF(Bezug!$G$2=1,Planungsrichtwerte_Übersicht!$C$7,IF(Bezug!$G$2=2,Planungsrichtwerte_Übersicht!$C$13,Planungsrichtwerte_Übersicht!$C$19))</f>
        <v>35</v>
      </c>
      <c r="G362" s="17"/>
      <c r="H362" s="17"/>
    </row>
    <row r="363" spans="2:8" x14ac:dyDescent="0.2">
      <c r="B363" s="4">
        <v>35.5</v>
      </c>
      <c r="C363" s="16">
        <f ca="1">IF(Daten_WP!$B$8="Herz",$C$3+10*LOG($C$2/(4*PI()*B363^2))+$C$4+$C$5,IF(Daten_WP!$B$8="Samsung",$C$3+10*LOG($C$2/(4*PI()*B363^2))+$C$4+$C$6))</f>
        <v>30.023934211956778</v>
      </c>
      <c r="D363" s="4">
        <f ca="1">IF(Bezug!$G$2=1,Planungsrichtwerte_Übersicht!$C$5,IF(Bezug!$G$2=2,Planungsrichtwerte_Übersicht!$C$11,Planungsrichtwerte_Übersicht!$C$17))</f>
        <v>45</v>
      </c>
      <c r="E363" s="4">
        <f ca="1">IF(Bezug!$G$2=1,Planungsrichtwerte_Übersicht!$C$6,IF(Bezug!$G$2=2,"-",Planungsrichtwerte_Übersicht!$C$18))</f>
        <v>40</v>
      </c>
      <c r="F363" s="4">
        <f ca="1">IF(Bezug!$G$2=1,Planungsrichtwerte_Übersicht!$C$7,IF(Bezug!$G$2=2,Planungsrichtwerte_Übersicht!$C$13,Planungsrichtwerte_Übersicht!$C$19))</f>
        <v>35</v>
      </c>
      <c r="G363" s="17"/>
      <c r="H363" s="17"/>
    </row>
    <row r="364" spans="2:8" x14ac:dyDescent="0.2">
      <c r="B364" s="4">
        <v>35.6</v>
      </c>
      <c r="C364" s="16">
        <f ca="1">IF(Daten_WP!$B$8="Herz",$C$3+10*LOG($C$2/(4*PI()*B364^2))+$C$4+$C$5,IF(Daten_WP!$B$8="Samsung",$C$3+10*LOG($C$2/(4*PI()*B364^2))+$C$4+$C$6))</f>
        <v>29.999501313601158</v>
      </c>
      <c r="D364" s="4">
        <f ca="1">IF(Bezug!$G$2=1,Planungsrichtwerte_Übersicht!$C$5,IF(Bezug!$G$2=2,Planungsrichtwerte_Übersicht!$C$11,Planungsrichtwerte_Übersicht!$C$17))</f>
        <v>45</v>
      </c>
      <c r="E364" s="4">
        <f ca="1">IF(Bezug!$G$2=1,Planungsrichtwerte_Übersicht!$C$6,IF(Bezug!$G$2=2,"-",Planungsrichtwerte_Übersicht!$C$18))</f>
        <v>40</v>
      </c>
      <c r="F364" s="4">
        <f ca="1">IF(Bezug!$G$2=1,Planungsrichtwerte_Übersicht!$C$7,IF(Bezug!$G$2=2,Planungsrichtwerte_Übersicht!$C$13,Planungsrichtwerte_Übersicht!$C$19))</f>
        <v>35</v>
      </c>
      <c r="G364" s="17"/>
      <c r="H364" s="17"/>
    </row>
    <row r="365" spans="2:8" x14ac:dyDescent="0.2">
      <c r="B365" s="4">
        <v>35.700000000000003</v>
      </c>
      <c r="C365" s="16">
        <f ca="1">IF(Daten_WP!$B$8="Herz",$C$3+10*LOG($C$2/(4*PI()*B365^2))+$C$4+$C$5,IF(Daten_WP!$B$8="Samsung",$C$3+10*LOG($C$2/(4*PI()*B365^2))+$C$4+$C$6))</f>
        <v>29.975136950814793</v>
      </c>
      <c r="D365" s="4">
        <f ca="1">IF(Bezug!$G$2=1,Planungsrichtwerte_Übersicht!$C$5,IF(Bezug!$G$2=2,Planungsrichtwerte_Übersicht!$C$11,Planungsrichtwerte_Übersicht!$C$17))</f>
        <v>45</v>
      </c>
      <c r="E365" s="4">
        <f ca="1">IF(Bezug!$G$2=1,Planungsrichtwerte_Übersicht!$C$6,IF(Bezug!$G$2=2,"-",Planungsrichtwerte_Übersicht!$C$18))</f>
        <v>40</v>
      </c>
      <c r="F365" s="4">
        <f ca="1">IF(Bezug!$G$2=1,Planungsrichtwerte_Übersicht!$C$7,IF(Bezug!$G$2=2,Planungsrichtwerte_Übersicht!$C$13,Planungsrichtwerte_Übersicht!$C$19))</f>
        <v>35</v>
      </c>
      <c r="G365" s="17"/>
      <c r="H365" s="17"/>
    </row>
    <row r="366" spans="2:8" x14ac:dyDescent="0.2">
      <c r="B366" s="4">
        <v>35.799999999999997</v>
      </c>
      <c r="C366" s="16">
        <f ca="1">IF(Daten_WP!$B$8="Herz",$C$3+10*LOG($C$2/(4*PI()*B366^2))+$C$4+$C$5,IF(Daten_WP!$B$8="Samsung",$C$3+10*LOG($C$2/(4*PI()*B366^2))+$C$4+$C$6))</f>
        <v>29.950840740181178</v>
      </c>
      <c r="D366" s="4">
        <f ca="1">IF(Bezug!$G$2=1,Planungsrichtwerte_Übersicht!$C$5,IF(Bezug!$G$2=2,Planungsrichtwerte_Übersicht!$C$11,Planungsrichtwerte_Übersicht!$C$17))</f>
        <v>45</v>
      </c>
      <c r="E366" s="4">
        <f ca="1">IF(Bezug!$G$2=1,Planungsrichtwerte_Übersicht!$C$6,IF(Bezug!$G$2=2,"-",Planungsrichtwerte_Übersicht!$C$18))</f>
        <v>40</v>
      </c>
      <c r="F366" s="4">
        <f ca="1">IF(Bezug!$G$2=1,Planungsrichtwerte_Übersicht!$C$7,IF(Bezug!$G$2=2,Planungsrichtwerte_Übersicht!$C$13,Planungsrichtwerte_Übersicht!$C$19))</f>
        <v>35</v>
      </c>
      <c r="G366" s="17"/>
      <c r="H366" s="17"/>
    </row>
    <row r="367" spans="2:8" x14ac:dyDescent="0.2">
      <c r="B367" s="4">
        <v>35.9</v>
      </c>
      <c r="C367" s="16">
        <f ca="1">IF(Daten_WP!$B$8="Herz",$C$3+10*LOG($C$2/(4*PI()*B367^2))+$C$4+$C$5,IF(Daten_WP!$B$8="Samsung",$C$3+10*LOG($C$2/(4*PI()*B367^2))+$C$4+$C$6))</f>
        <v>29.926612301492284</v>
      </c>
      <c r="D367" s="4">
        <f ca="1">IF(Bezug!$G$2=1,Planungsrichtwerte_Übersicht!$C$5,IF(Bezug!$G$2=2,Planungsrichtwerte_Übersicht!$C$11,Planungsrichtwerte_Übersicht!$C$17))</f>
        <v>45</v>
      </c>
      <c r="E367" s="4">
        <f ca="1">IF(Bezug!$G$2=1,Planungsrichtwerte_Übersicht!$C$6,IF(Bezug!$G$2=2,"-",Planungsrichtwerte_Übersicht!$C$18))</f>
        <v>40</v>
      </c>
      <c r="F367" s="4">
        <f ca="1">IF(Bezug!$G$2=1,Planungsrichtwerte_Übersicht!$C$7,IF(Bezug!$G$2=2,Planungsrichtwerte_Übersicht!$C$13,Planungsrichtwerte_Übersicht!$C$19))</f>
        <v>35</v>
      </c>
      <c r="G367" s="17"/>
      <c r="H367" s="17"/>
    </row>
    <row r="368" spans="2:8" x14ac:dyDescent="0.2">
      <c r="B368" s="4">
        <v>36</v>
      </c>
      <c r="C368" s="16">
        <f ca="1">IF(Daten_WP!$B$8="Herz",$C$3+10*LOG($C$2/(4*PI()*B368^2))+$C$4+$C$5,IF(Daten_WP!$B$8="Samsung",$C$3+10*LOG($C$2/(4*PI()*B368^2))+$C$4+$C$6))</f>
        <v>29.902451257712919</v>
      </c>
      <c r="D368" s="4">
        <f ca="1">IF(Bezug!$G$2=1,Planungsrichtwerte_Übersicht!$C$5,IF(Bezug!$G$2=2,Planungsrichtwerte_Übersicht!$C$11,Planungsrichtwerte_Übersicht!$C$17))</f>
        <v>45</v>
      </c>
      <c r="E368" s="4">
        <f ca="1">IF(Bezug!$G$2=1,Planungsrichtwerte_Übersicht!$C$6,IF(Bezug!$G$2=2,"-",Planungsrichtwerte_Übersicht!$C$18))</f>
        <v>40</v>
      </c>
      <c r="F368" s="4">
        <f ca="1">IF(Bezug!$G$2=1,Planungsrichtwerte_Übersicht!$C$7,IF(Bezug!$G$2=2,Planungsrichtwerte_Übersicht!$C$13,Planungsrichtwerte_Übersicht!$C$19))</f>
        <v>35</v>
      </c>
      <c r="G368" s="17"/>
      <c r="H368" s="17"/>
    </row>
    <row r="369" spans="2:8" x14ac:dyDescent="0.2">
      <c r="B369" s="4">
        <v>36.1</v>
      </c>
      <c r="C369" s="16">
        <f ca="1">IF(Daten_WP!$B$8="Herz",$C$3+10*LOG($C$2/(4*PI()*B369^2))+$C$4+$C$5,IF(Daten_WP!$B$8="Samsung",$C$3+10*LOG($C$2/(4*PI()*B369^2))+$C$4+$C$6))</f>
        <v>29.878357234945504</v>
      </c>
      <c r="D369" s="4">
        <f ca="1">IF(Bezug!$G$2=1,Planungsrichtwerte_Übersicht!$C$5,IF(Bezug!$G$2=2,Planungsrichtwerte_Übersicht!$C$11,Planungsrichtwerte_Übersicht!$C$17))</f>
        <v>45</v>
      </c>
      <c r="E369" s="4">
        <f ca="1">IF(Bezug!$G$2=1,Planungsrichtwerte_Übersicht!$C$6,IF(Bezug!$G$2=2,"-",Planungsrichtwerte_Übersicht!$C$18))</f>
        <v>40</v>
      </c>
      <c r="F369" s="4">
        <f ca="1">IF(Bezug!$G$2=1,Planungsrichtwerte_Übersicht!$C$7,IF(Bezug!$G$2=2,Planungsrichtwerte_Übersicht!$C$13,Planungsrichtwerte_Übersicht!$C$19))</f>
        <v>35</v>
      </c>
      <c r="G369" s="17"/>
      <c r="H369" s="17"/>
    </row>
    <row r="370" spans="2:8" x14ac:dyDescent="0.2">
      <c r="B370" s="4">
        <v>36.200000000000003</v>
      </c>
      <c r="C370" s="16">
        <f ca="1">IF(Daten_WP!$B$8="Herz",$C$3+10*LOG($C$2/(4*PI()*B370^2))+$C$4+$C$5,IF(Daten_WP!$B$8="Samsung",$C$3+10*LOG($C$2/(4*PI()*B370^2))+$C$4+$C$6))</f>
        <v>29.854329862395346</v>
      </c>
      <c r="D370" s="4">
        <f ca="1">IF(Bezug!$G$2=1,Planungsrichtwerte_Übersicht!$C$5,IF(Bezug!$G$2=2,Planungsrichtwerte_Übersicht!$C$11,Planungsrichtwerte_Übersicht!$C$17))</f>
        <v>45</v>
      </c>
      <c r="E370" s="4">
        <f ca="1">IF(Bezug!$G$2=1,Planungsrichtwerte_Übersicht!$C$6,IF(Bezug!$G$2=2,"-",Planungsrichtwerte_Übersicht!$C$18))</f>
        <v>40</v>
      </c>
      <c r="F370" s="4">
        <f ca="1">IF(Bezug!$G$2=1,Planungsrichtwerte_Übersicht!$C$7,IF(Bezug!$G$2=2,Planungsrichtwerte_Übersicht!$C$13,Planungsrichtwerte_Übersicht!$C$19))</f>
        <v>35</v>
      </c>
      <c r="G370" s="17"/>
      <c r="H370" s="17"/>
    </row>
    <row r="371" spans="2:8" x14ac:dyDescent="0.2">
      <c r="B371" s="4">
        <v>36.299999999999997</v>
      </c>
      <c r="C371" s="16">
        <f ca="1">IF(Daten_WP!$B$8="Herz",$C$3+10*LOG($C$2/(4*PI()*B371^2))+$C$4+$C$5,IF(Daten_WP!$B$8="Samsung",$C$3+10*LOG($C$2/(4*PI()*B371^2))+$C$4+$C$6))</f>
        <v>29.830368772336413</v>
      </c>
      <c r="D371" s="4">
        <f ca="1">IF(Bezug!$G$2=1,Planungsrichtwerte_Übersicht!$C$5,IF(Bezug!$G$2=2,Planungsrichtwerte_Übersicht!$C$11,Planungsrichtwerte_Übersicht!$C$17))</f>
        <v>45</v>
      </c>
      <c r="E371" s="4">
        <f ca="1">IF(Bezug!$G$2=1,Planungsrichtwerte_Übersicht!$C$6,IF(Bezug!$G$2=2,"-",Planungsrichtwerte_Übersicht!$C$18))</f>
        <v>40</v>
      </c>
      <c r="F371" s="4">
        <f ca="1">IF(Bezug!$G$2=1,Planungsrichtwerte_Übersicht!$C$7,IF(Bezug!$G$2=2,Planungsrichtwerte_Übersicht!$C$13,Planungsrichtwerte_Übersicht!$C$19))</f>
        <v>35</v>
      </c>
      <c r="G371" s="17"/>
      <c r="H371" s="17"/>
    </row>
    <row r="372" spans="2:8" x14ac:dyDescent="0.2">
      <c r="B372" s="4">
        <v>36.4</v>
      </c>
      <c r="C372" s="16">
        <f ca="1">IF(Daten_WP!$B$8="Herz",$C$3+10*LOG($C$2/(4*PI()*B372^2))+$C$4+$C$5,IF(Daten_WP!$B$8="Samsung",$C$3+10*LOG($C$2/(4*PI()*B372^2))+$C$4+$C$6))</f>
        <v>29.806473600077538</v>
      </c>
      <c r="D372" s="4">
        <f ca="1">IF(Bezug!$G$2=1,Planungsrichtwerte_Übersicht!$C$5,IF(Bezug!$G$2=2,Planungsrichtwerte_Übersicht!$C$11,Planungsrichtwerte_Übersicht!$C$17))</f>
        <v>45</v>
      </c>
      <c r="E372" s="4">
        <f ca="1">IF(Bezug!$G$2=1,Planungsrichtwerte_Übersicht!$C$6,IF(Bezug!$G$2=2,"-",Planungsrichtwerte_Übersicht!$C$18))</f>
        <v>40</v>
      </c>
      <c r="F372" s="4">
        <f ca="1">IF(Bezug!$G$2=1,Planungsrichtwerte_Übersicht!$C$7,IF(Bezug!$G$2=2,Planungsrichtwerte_Übersicht!$C$13,Planungsrichtwerte_Übersicht!$C$19))</f>
        <v>35</v>
      </c>
      <c r="G372" s="17"/>
      <c r="H372" s="17"/>
    </row>
    <row r="373" spans="2:8" x14ac:dyDescent="0.2">
      <c r="B373" s="4">
        <v>36.5</v>
      </c>
      <c r="C373" s="16">
        <f ca="1">IF(Daten_WP!$B$8="Herz",$C$3+10*LOG($C$2/(4*PI()*B373^2))+$C$4+$C$5,IF(Daten_WP!$B$8="Samsung",$C$3+10*LOG($C$2/(4*PI()*B373^2))+$C$4+$C$6))</f>
        <v>29.782643983929162</v>
      </c>
      <c r="D373" s="4">
        <f ca="1">IF(Bezug!$G$2=1,Planungsrichtwerte_Übersicht!$C$5,IF(Bezug!$G$2=2,Planungsrichtwerte_Übersicht!$C$11,Planungsrichtwerte_Übersicht!$C$17))</f>
        <v>45</v>
      </c>
      <c r="E373" s="4">
        <f ca="1">IF(Bezug!$G$2=1,Planungsrichtwerte_Übersicht!$C$6,IF(Bezug!$G$2=2,"-",Planungsrichtwerte_Übersicht!$C$18))</f>
        <v>40</v>
      </c>
      <c r="F373" s="4">
        <f ca="1">IF(Bezug!$G$2=1,Planungsrichtwerte_Übersicht!$C$7,IF(Bezug!$G$2=2,Planungsrichtwerte_Übersicht!$C$13,Planungsrichtwerte_Übersicht!$C$19))</f>
        <v>35</v>
      </c>
      <c r="G373" s="17"/>
      <c r="H373" s="17"/>
    </row>
    <row r="374" spans="2:8" x14ac:dyDescent="0.2">
      <c r="B374" s="4">
        <v>36.6</v>
      </c>
      <c r="C374" s="16">
        <f ca="1">IF(Daten_WP!$B$8="Herz",$C$3+10*LOG($C$2/(4*PI()*B374^2))+$C$4+$C$5,IF(Daten_WP!$B$8="Samsung",$C$3+10*LOG($C$2/(4*PI()*B374^2))+$C$4+$C$6))</f>
        <v>29.758879565170446</v>
      </c>
      <c r="D374" s="4">
        <f ca="1">IF(Bezug!$G$2=1,Planungsrichtwerte_Übersicht!$C$5,IF(Bezug!$G$2=2,Planungsrichtwerte_Übersicht!$C$11,Planungsrichtwerte_Übersicht!$C$17))</f>
        <v>45</v>
      </c>
      <c r="E374" s="4">
        <f ca="1">IF(Bezug!$G$2=1,Planungsrichtwerte_Übersicht!$C$6,IF(Bezug!$G$2=2,"-",Planungsrichtwerte_Übersicht!$C$18))</f>
        <v>40</v>
      </c>
      <c r="F374" s="4">
        <f ca="1">IF(Bezug!$G$2=1,Planungsrichtwerte_Übersicht!$C$7,IF(Bezug!$G$2=2,Planungsrichtwerte_Übersicht!$C$13,Planungsrichtwerte_Übersicht!$C$19))</f>
        <v>35</v>
      </c>
      <c r="G374" s="17"/>
      <c r="H374" s="17"/>
    </row>
    <row r="375" spans="2:8" x14ac:dyDescent="0.2">
      <c r="B375" s="4">
        <v>36.700000000000003</v>
      </c>
      <c r="C375" s="16">
        <f ca="1">IF(Daten_WP!$B$8="Herz",$C$3+10*LOG($C$2/(4*PI()*B375^2))+$C$4+$C$5,IF(Daten_WP!$B$8="Samsung",$C$3+10*LOG($C$2/(4*PI()*B375^2))+$C$4+$C$6))</f>
        <v>29.735179988016874</v>
      </c>
      <c r="D375" s="4">
        <f ca="1">IF(Bezug!$G$2=1,Planungsrichtwerte_Übersicht!$C$5,IF(Bezug!$G$2=2,Planungsrichtwerte_Übersicht!$C$11,Planungsrichtwerte_Übersicht!$C$17))</f>
        <v>45</v>
      </c>
      <c r="E375" s="4">
        <f ca="1">IF(Bezug!$G$2=1,Planungsrichtwerte_Übersicht!$C$6,IF(Bezug!$G$2=2,"-",Planungsrichtwerte_Übersicht!$C$18))</f>
        <v>40</v>
      </c>
      <c r="F375" s="4">
        <f ca="1">IF(Bezug!$G$2=1,Planungsrichtwerte_Übersicht!$C$7,IF(Bezug!$G$2=2,Planungsrichtwerte_Übersicht!$C$13,Planungsrichtwerte_Übersicht!$C$19))</f>
        <v>35</v>
      </c>
      <c r="G375" s="17"/>
      <c r="H375" s="17"/>
    </row>
    <row r="376" spans="2:8" x14ac:dyDescent="0.2">
      <c r="B376" s="4">
        <v>36.799999999999997</v>
      </c>
      <c r="C376" s="16">
        <f ca="1">IF(Daten_WP!$B$8="Herz",$C$3+10*LOG($C$2/(4*PI()*B376^2))+$C$4+$C$5,IF(Daten_WP!$B$8="Samsung",$C$3+10*LOG($C$2/(4*PI()*B376^2))+$C$4+$C$6))</f>
        <v>29.711544899588311</v>
      </c>
      <c r="D376" s="4">
        <f ca="1">IF(Bezug!$G$2=1,Planungsrichtwerte_Übersicht!$C$5,IF(Bezug!$G$2=2,Planungsrichtwerte_Übersicht!$C$11,Planungsrichtwerte_Übersicht!$C$17))</f>
        <v>45</v>
      </c>
      <c r="E376" s="4">
        <f ca="1">IF(Bezug!$G$2=1,Planungsrichtwerte_Übersicht!$C$6,IF(Bezug!$G$2=2,"-",Planungsrichtwerte_Übersicht!$C$18))</f>
        <v>40</v>
      </c>
      <c r="F376" s="4">
        <f ca="1">IF(Bezug!$G$2=1,Planungsrichtwerte_Übersicht!$C$7,IF(Bezug!$G$2=2,Planungsrichtwerte_Übersicht!$C$13,Planungsrichtwerte_Übersicht!$C$19))</f>
        <v>35</v>
      </c>
      <c r="G376" s="17"/>
      <c r="H376" s="17"/>
    </row>
    <row r="377" spans="2:8" x14ac:dyDescent="0.2">
      <c r="B377" s="4">
        <v>36.9</v>
      </c>
      <c r="C377" s="16">
        <f ca="1">IF(Daten_WP!$B$8="Herz",$C$3+10*LOG($C$2/(4*PI()*B377^2))+$C$4+$C$5,IF(Daten_WP!$B$8="Samsung",$C$3+10*LOG($C$2/(4*PI()*B377^2))+$C$4+$C$6))</f>
        <v>29.687973949877453</v>
      </c>
      <c r="D377" s="4">
        <f ca="1">IF(Bezug!$G$2=1,Planungsrichtwerte_Übersicht!$C$5,IF(Bezug!$G$2=2,Planungsrichtwerte_Übersicht!$C$11,Planungsrichtwerte_Übersicht!$C$17))</f>
        <v>45</v>
      </c>
      <c r="E377" s="4">
        <f ca="1">IF(Bezug!$G$2=1,Planungsrichtwerte_Übersicht!$C$6,IF(Bezug!$G$2=2,"-",Planungsrichtwerte_Übersicht!$C$18))</f>
        <v>40</v>
      </c>
      <c r="F377" s="4">
        <f ca="1">IF(Bezug!$G$2=1,Planungsrichtwerte_Übersicht!$C$7,IF(Bezug!$G$2=2,Planungsrichtwerte_Übersicht!$C$13,Planungsrichtwerte_Übersicht!$C$19))</f>
        <v>35</v>
      </c>
      <c r="G377" s="17"/>
      <c r="H377" s="17"/>
    </row>
    <row r="378" spans="2:8" x14ac:dyDescent="0.2">
      <c r="B378" s="4">
        <v>37</v>
      </c>
      <c r="C378" s="16">
        <f ca="1">IF(Daten_WP!$B$8="Herz",$C$3+10*LOG($C$2/(4*PI()*B378^2))+$C$4+$C$5,IF(Daten_WP!$B$8="Samsung",$C$3+10*LOG($C$2/(4*PI()*B378^2))+$C$4+$C$6))</f>
        <v>29.664466791718766</v>
      </c>
      <c r="D378" s="4">
        <f ca="1">IF(Bezug!$G$2=1,Planungsrichtwerte_Übersicht!$C$5,IF(Bezug!$G$2=2,Planungsrichtwerte_Übersicht!$C$11,Planungsrichtwerte_Übersicht!$C$17))</f>
        <v>45</v>
      </c>
      <c r="E378" s="4">
        <f ca="1">IF(Bezug!$G$2=1,Planungsrichtwerte_Übersicht!$C$6,IF(Bezug!$G$2=2,"-",Planungsrichtwerte_Übersicht!$C$18))</f>
        <v>40</v>
      </c>
      <c r="F378" s="4">
        <f ca="1">IF(Bezug!$G$2=1,Planungsrichtwerte_Übersicht!$C$7,IF(Bezug!$G$2=2,Planungsrichtwerte_Übersicht!$C$13,Planungsrichtwerte_Übersicht!$C$19))</f>
        <v>35</v>
      </c>
      <c r="G378" s="17"/>
      <c r="H378" s="17"/>
    </row>
    <row r="379" spans="2:8" x14ac:dyDescent="0.2">
      <c r="B379" s="4">
        <v>37.1</v>
      </c>
      <c r="C379" s="16">
        <f ca="1">IF(Daten_WP!$B$8="Herz",$C$3+10*LOG($C$2/(4*PI()*B379^2))+$C$4+$C$5,IF(Daten_WP!$B$8="Samsung",$C$3+10*LOG($C$2/(4*PI()*B379^2))+$C$4+$C$6))</f>
        <v>29.641023080757748</v>
      </c>
      <c r="D379" s="4">
        <f ca="1">IF(Bezug!$G$2=1,Planungsrichtwerte_Übersicht!$C$5,IF(Bezug!$G$2=2,Planungsrichtwerte_Übersicht!$C$11,Planungsrichtwerte_Übersicht!$C$17))</f>
        <v>45</v>
      </c>
      <c r="E379" s="4">
        <f ca="1">IF(Bezug!$G$2=1,Planungsrichtwerte_Übersicht!$C$6,IF(Bezug!$G$2=2,"-",Planungsrichtwerte_Übersicht!$C$18))</f>
        <v>40</v>
      </c>
      <c r="F379" s="4">
        <f ca="1">IF(Bezug!$G$2=1,Planungsrichtwerte_Übersicht!$C$7,IF(Bezug!$G$2=2,Planungsrichtwerte_Übersicht!$C$13,Planungsrichtwerte_Übersicht!$C$19))</f>
        <v>35</v>
      </c>
      <c r="G379" s="17"/>
      <c r="H379" s="17"/>
    </row>
    <row r="380" spans="2:8" x14ac:dyDescent="0.2">
      <c r="B380" s="4">
        <v>37.200000000000003</v>
      </c>
      <c r="C380" s="16">
        <f ca="1">IF(Daten_WP!$B$8="Herz",$C$3+10*LOG($C$2/(4*PI()*B380^2))+$C$4+$C$5,IF(Daten_WP!$B$8="Samsung",$C$3+10*LOG($C$2/(4*PI()*B380^2))+$C$4+$C$6))</f>
        <v>29.617642475420709</v>
      </c>
      <c r="D380" s="4">
        <f ca="1">IF(Bezug!$G$2=1,Planungsrichtwerte_Übersicht!$C$5,IF(Bezug!$G$2=2,Planungsrichtwerte_Übersicht!$C$11,Planungsrichtwerte_Übersicht!$C$17))</f>
        <v>45</v>
      </c>
      <c r="E380" s="4">
        <f ca="1">IF(Bezug!$G$2=1,Planungsrichtwerte_Übersicht!$C$6,IF(Bezug!$G$2=2,"-",Planungsrichtwerte_Übersicht!$C$18))</f>
        <v>40</v>
      </c>
      <c r="F380" s="4">
        <f ca="1">IF(Bezug!$G$2=1,Planungsrichtwerte_Übersicht!$C$7,IF(Bezug!$G$2=2,Planungsrichtwerte_Übersicht!$C$13,Planungsrichtwerte_Übersicht!$C$19))</f>
        <v>35</v>
      </c>
      <c r="G380" s="17"/>
      <c r="H380" s="17"/>
    </row>
    <row r="381" spans="2:8" x14ac:dyDescent="0.2">
      <c r="B381" s="4">
        <v>37.299999999999997</v>
      </c>
      <c r="C381" s="16">
        <f ca="1">IF(Daten_WP!$B$8="Herz",$C$3+10*LOG($C$2/(4*PI()*B381^2))+$C$4+$C$5,IF(Daten_WP!$B$8="Samsung",$C$3+10*LOG($C$2/(4*PI()*B381^2))+$C$4+$C$6))</f>
        <v>29.594324636884913</v>
      </c>
      <c r="D381" s="4">
        <f ca="1">IF(Bezug!$G$2=1,Planungsrichtwerte_Übersicht!$C$5,IF(Bezug!$G$2=2,Planungsrichtwerte_Übersicht!$C$11,Planungsrichtwerte_Übersicht!$C$17))</f>
        <v>45</v>
      </c>
      <c r="E381" s="4">
        <f ca="1">IF(Bezug!$G$2=1,Planungsrichtwerte_Übersicht!$C$6,IF(Bezug!$G$2=2,"-",Planungsrichtwerte_Übersicht!$C$18))</f>
        <v>40</v>
      </c>
      <c r="F381" s="4">
        <f ca="1">IF(Bezug!$G$2=1,Planungsrichtwerte_Übersicht!$C$7,IF(Bezug!$G$2=2,Planungsrichtwerte_Übersicht!$C$13,Planungsrichtwerte_Übersicht!$C$19))</f>
        <v>35</v>
      </c>
      <c r="G381" s="17"/>
      <c r="H381" s="17"/>
    </row>
    <row r="382" spans="2:8" x14ac:dyDescent="0.2">
      <c r="B382" s="4">
        <v>37.4</v>
      </c>
      <c r="C382" s="16">
        <f ca="1">IF(Daten_WP!$B$8="Herz",$C$3+10*LOG($C$2/(4*PI()*B382^2))+$C$4+$C$5,IF(Daten_WP!$B$8="Samsung",$C$3+10*LOG($C$2/(4*PI()*B382^2))+$C$4+$C$6))</f>
        <v>29.571069229049058</v>
      </c>
      <c r="D382" s="4">
        <f ca="1">IF(Bezug!$G$2=1,Planungsrichtwerte_Übersicht!$C$5,IF(Bezug!$G$2=2,Planungsrichtwerte_Übersicht!$C$11,Planungsrichtwerte_Übersicht!$C$17))</f>
        <v>45</v>
      </c>
      <c r="E382" s="4">
        <f ca="1">IF(Bezug!$G$2=1,Planungsrichtwerte_Übersicht!$C$6,IF(Bezug!$G$2=2,"-",Planungsrichtwerte_Übersicht!$C$18))</f>
        <v>40</v>
      </c>
      <c r="F382" s="4">
        <f ca="1">IF(Bezug!$G$2=1,Planungsrichtwerte_Übersicht!$C$7,IF(Bezug!$G$2=2,Planungsrichtwerte_Übersicht!$C$13,Planungsrichtwerte_Übersicht!$C$19))</f>
        <v>35</v>
      </c>
      <c r="G382" s="17"/>
      <c r="H382" s="17"/>
    </row>
    <row r="383" spans="2:8" x14ac:dyDescent="0.2">
      <c r="B383" s="4">
        <v>37.5</v>
      </c>
      <c r="C383" s="16">
        <f ca="1">IF(Daten_WP!$B$8="Herz",$C$3+10*LOG($C$2/(4*PI()*B383^2))+$C$4+$C$5,IF(Daten_WP!$B$8="Samsung",$C$3+10*LOG($C$2/(4*PI()*B383^2))+$C$4+$C$6))</f>
        <v>29.547875918504289</v>
      </c>
      <c r="D383" s="4">
        <f ca="1">IF(Bezug!$G$2=1,Planungsrichtwerte_Übersicht!$C$5,IF(Bezug!$G$2=2,Planungsrichtwerte_Übersicht!$C$11,Planungsrichtwerte_Übersicht!$C$17))</f>
        <v>45</v>
      </c>
      <c r="E383" s="4">
        <f ca="1">IF(Bezug!$G$2=1,Planungsrichtwerte_Übersicht!$C$6,IF(Bezug!$G$2=2,"-",Planungsrichtwerte_Übersicht!$C$18))</f>
        <v>40</v>
      </c>
      <c r="F383" s="4">
        <f ca="1">IF(Bezug!$G$2=1,Planungsrichtwerte_Übersicht!$C$7,IF(Bezug!$G$2=2,Planungsrichtwerte_Übersicht!$C$13,Planungsrichtwerte_Übersicht!$C$19))</f>
        <v>35</v>
      </c>
      <c r="G383" s="17"/>
      <c r="H383" s="17"/>
    </row>
    <row r="384" spans="2:8" x14ac:dyDescent="0.2">
      <c r="B384" s="4">
        <v>37.6</v>
      </c>
      <c r="C384" s="16">
        <f ca="1">IF(Daten_WP!$B$8="Herz",$C$3+10*LOG($C$2/(4*PI()*B384^2))+$C$4+$C$5,IF(Daten_WP!$B$8="Samsung",$C$3+10*LOG($C$2/(4*PI()*B384^2))+$C$4+$C$6))</f>
        <v>29.524744374505445</v>
      </c>
      <c r="D384" s="4">
        <f ca="1">IF(Bezug!$G$2=1,Planungsrichtwerte_Übersicht!$C$5,IF(Bezug!$G$2=2,Planungsrichtwerte_Übersicht!$C$11,Planungsrichtwerte_Übersicht!$C$17))</f>
        <v>45</v>
      </c>
      <c r="E384" s="4">
        <f ca="1">IF(Bezug!$G$2=1,Planungsrichtwerte_Übersicht!$C$6,IF(Bezug!$G$2=2,"-",Planungsrichtwerte_Übersicht!$C$18))</f>
        <v>40</v>
      </c>
      <c r="F384" s="4">
        <f ca="1">IF(Bezug!$G$2=1,Planungsrichtwerte_Übersicht!$C$7,IF(Bezug!$G$2=2,Planungsrichtwerte_Übersicht!$C$13,Planungsrichtwerte_Übersicht!$C$19))</f>
        <v>35</v>
      </c>
      <c r="G384" s="17"/>
      <c r="H384" s="17"/>
    </row>
    <row r="385" spans="2:8" x14ac:dyDescent="0.2">
      <c r="B385" s="4">
        <v>37.700000000000003</v>
      </c>
      <c r="C385" s="16">
        <f ca="1">IF(Daten_WP!$B$8="Herz",$C$3+10*LOG($C$2/(4*PI()*B385^2))+$C$4+$C$5,IF(Daten_WP!$B$8="Samsung",$C$3+10*LOG($C$2/(4*PI()*B385^2))+$C$4+$C$6))</f>
        <v>29.5016742689428</v>
      </c>
      <c r="D385" s="4">
        <f ca="1">IF(Bezug!$G$2=1,Planungsrichtwerte_Übersicht!$C$5,IF(Bezug!$G$2=2,Planungsrichtwerte_Übersicht!$C$11,Planungsrichtwerte_Übersicht!$C$17))</f>
        <v>45</v>
      </c>
      <c r="E385" s="4">
        <f ca="1">IF(Bezug!$G$2=1,Planungsrichtwerte_Übersicht!$C$6,IF(Bezug!$G$2=2,"-",Planungsrichtwerte_Übersicht!$C$18))</f>
        <v>40</v>
      </c>
      <c r="F385" s="4">
        <f ca="1">IF(Bezug!$G$2=1,Planungsrichtwerte_Übersicht!$C$7,IF(Bezug!$G$2=2,Planungsrichtwerte_Übersicht!$C$13,Planungsrichtwerte_Übersicht!$C$19))</f>
        <v>35</v>
      </c>
      <c r="G385" s="17"/>
      <c r="H385" s="17"/>
    </row>
    <row r="386" spans="2:8" x14ac:dyDescent="0.2">
      <c r="B386" s="4">
        <v>37.799999999999997</v>
      </c>
      <c r="C386" s="16">
        <f ca="1">IF(Daten_WP!$B$8="Herz",$C$3+10*LOG($C$2/(4*PI()*B386^2))+$C$4+$C$5,IF(Daten_WP!$B$8="Samsung",$C$3+10*LOG($C$2/(4*PI()*B386^2))+$C$4+$C$6))</f>
        <v>29.47866527631416</v>
      </c>
      <c r="D386" s="4">
        <f ca="1">IF(Bezug!$G$2=1,Planungsrichtwerte_Übersicht!$C$5,IF(Bezug!$G$2=2,Planungsrichtwerte_Übersicht!$C$11,Planungsrichtwerte_Übersicht!$C$17))</f>
        <v>45</v>
      </c>
      <c r="E386" s="4">
        <f ca="1">IF(Bezug!$G$2=1,Planungsrichtwerte_Übersicht!$C$6,IF(Bezug!$G$2=2,"-",Planungsrichtwerte_Übersicht!$C$18))</f>
        <v>40</v>
      </c>
      <c r="F386" s="4">
        <f ca="1">IF(Bezug!$G$2=1,Planungsrichtwerte_Übersicht!$C$7,IF(Bezug!$G$2=2,Planungsrichtwerte_Übersicht!$C$13,Planungsrichtwerte_Übersicht!$C$19))</f>
        <v>35</v>
      </c>
      <c r="G386" s="17"/>
      <c r="H386" s="17"/>
    </row>
    <row r="387" spans="2:8" x14ac:dyDescent="0.2">
      <c r="B387" s="4">
        <v>37.9</v>
      </c>
      <c r="C387" s="16">
        <f ca="1">IF(Daten_WP!$B$8="Herz",$C$3+10*LOG($C$2/(4*PI()*B387^2))+$C$4+$C$5,IF(Daten_WP!$B$8="Samsung",$C$3+10*LOG($C$2/(4*PI()*B387^2))+$C$4+$C$6))</f>
        <v>29.455717073697215</v>
      </c>
      <c r="D387" s="4">
        <f ca="1">IF(Bezug!$G$2=1,Planungsrichtwerte_Übersicht!$C$5,IF(Bezug!$G$2=2,Planungsrichtwerte_Übersicht!$C$11,Planungsrichtwerte_Übersicht!$C$17))</f>
        <v>45</v>
      </c>
      <c r="E387" s="4">
        <f ca="1">IF(Bezug!$G$2=1,Planungsrichtwerte_Übersicht!$C$6,IF(Bezug!$G$2=2,"-",Planungsrichtwerte_Übersicht!$C$18))</f>
        <v>40</v>
      </c>
      <c r="F387" s="4">
        <f ca="1">IF(Bezug!$G$2=1,Planungsrichtwerte_Übersicht!$C$7,IF(Bezug!$G$2=2,Planungsrichtwerte_Übersicht!$C$13,Planungsrichtwerte_Übersicht!$C$19))</f>
        <v>35</v>
      </c>
      <c r="G387" s="17"/>
      <c r="H387" s="17"/>
    </row>
    <row r="388" spans="2:8" x14ac:dyDescent="0.2">
      <c r="B388" s="4">
        <v>38</v>
      </c>
      <c r="C388" s="16">
        <f ca="1">IF(Daten_WP!$B$8="Herz",$C$3+10*LOG($C$2/(4*PI()*B388^2))+$C$4+$C$5,IF(Daten_WP!$B$8="Samsung",$C$3+10*LOG($C$2/(4*PI()*B388^2))+$C$4+$C$6))</f>
        <v>29.432829340722463</v>
      </c>
      <c r="D388" s="4">
        <f ca="1">IF(Bezug!$G$2=1,Planungsrichtwerte_Übersicht!$C$5,IF(Bezug!$G$2=2,Planungsrichtwerte_Übersicht!$C$11,Planungsrichtwerte_Übersicht!$C$17))</f>
        <v>45</v>
      </c>
      <c r="E388" s="4">
        <f ca="1">IF(Bezug!$G$2=1,Planungsrichtwerte_Übersicht!$C$6,IF(Bezug!$G$2=2,"-",Planungsrichtwerte_Übersicht!$C$18))</f>
        <v>40</v>
      </c>
      <c r="F388" s="4">
        <f ca="1">IF(Bezug!$G$2=1,Planungsrichtwerte_Übersicht!$C$7,IF(Bezug!$G$2=2,Planungsrichtwerte_Übersicht!$C$13,Planungsrichtwerte_Übersicht!$C$19))</f>
        <v>35</v>
      </c>
      <c r="G388" s="17"/>
      <c r="H388" s="17"/>
    </row>
    <row r="389" spans="2:8" x14ac:dyDescent="0.2">
      <c r="B389" s="4">
        <v>38.1</v>
      </c>
      <c r="C389" s="16">
        <f ca="1">IF(Daten_WP!$B$8="Herz",$C$3+10*LOG($C$2/(4*PI()*B389^2))+$C$4+$C$5,IF(Daten_WP!$B$8="Samsung",$C$3+10*LOG($C$2/(4*PI()*B389^2))+$C$4+$C$6))</f>
        <v>29.410001759546276</v>
      </c>
      <c r="D389" s="4">
        <f ca="1">IF(Bezug!$G$2=1,Planungsrichtwerte_Übersicht!$C$5,IF(Bezug!$G$2=2,Planungsrichtwerte_Übersicht!$C$11,Planungsrichtwerte_Übersicht!$C$17))</f>
        <v>45</v>
      </c>
      <c r="E389" s="4">
        <f ca="1">IF(Bezug!$G$2=1,Planungsrichtwerte_Übersicht!$C$6,IF(Bezug!$G$2=2,"-",Planungsrichtwerte_Übersicht!$C$18))</f>
        <v>40</v>
      </c>
      <c r="F389" s="4">
        <f ca="1">IF(Bezug!$G$2=1,Planungsrichtwerte_Übersicht!$C$7,IF(Bezug!$G$2=2,Planungsrichtwerte_Übersicht!$C$13,Planungsrichtwerte_Übersicht!$C$19))</f>
        <v>35</v>
      </c>
      <c r="G389" s="17"/>
      <c r="H389" s="17"/>
    </row>
    <row r="390" spans="2:8" x14ac:dyDescent="0.2">
      <c r="B390" s="4">
        <v>38.200000000000003</v>
      </c>
      <c r="C390" s="16">
        <f ca="1">IF(Daten_WP!$B$8="Herz",$C$3+10*LOG($C$2/(4*PI()*B390^2))+$C$4+$C$5,IF(Daten_WP!$B$8="Samsung",$C$3+10*LOG($C$2/(4*PI()*B390^2))+$C$4+$C$6))</f>
        <v>29.387234014824486</v>
      </c>
      <c r="D390" s="4">
        <f ca="1">IF(Bezug!$G$2=1,Planungsrichtwerte_Übersicht!$C$5,IF(Bezug!$G$2=2,Planungsrichtwerte_Übersicht!$C$11,Planungsrichtwerte_Übersicht!$C$17))</f>
        <v>45</v>
      </c>
      <c r="E390" s="4">
        <f ca="1">IF(Bezug!$G$2=1,Planungsrichtwerte_Übersicht!$C$6,IF(Bezug!$G$2=2,"-",Planungsrichtwerte_Übersicht!$C$18))</f>
        <v>40</v>
      </c>
      <c r="F390" s="4">
        <f ca="1">IF(Bezug!$G$2=1,Planungsrichtwerte_Übersicht!$C$7,IF(Bezug!$G$2=2,Planungsrichtwerte_Übersicht!$C$13,Planungsrichtwerte_Übersicht!$C$19))</f>
        <v>35</v>
      </c>
      <c r="G390" s="17"/>
      <c r="H390" s="17"/>
    </row>
    <row r="391" spans="2:8" x14ac:dyDescent="0.2">
      <c r="B391" s="4">
        <v>38.299999999999997</v>
      </c>
      <c r="C391" s="16">
        <f ca="1">IF(Daten_WP!$B$8="Herz",$C$3+10*LOG($C$2/(4*PI()*B391^2))+$C$4+$C$5,IF(Daten_WP!$B$8="Samsung",$C$3+10*LOG($C$2/(4*PI()*B391^2))+$C$4+$C$6))</f>
        <v>29.364525793686205</v>
      </c>
      <c r="D391" s="4">
        <f ca="1">IF(Bezug!$G$2=1,Planungsrichtwerte_Übersicht!$C$5,IF(Bezug!$G$2=2,Planungsrichtwerte_Übersicht!$C$11,Planungsrichtwerte_Übersicht!$C$17))</f>
        <v>45</v>
      </c>
      <c r="E391" s="4">
        <f ca="1">IF(Bezug!$G$2=1,Planungsrichtwerte_Übersicht!$C$6,IF(Bezug!$G$2=2,"-",Planungsrichtwerte_Übersicht!$C$18))</f>
        <v>40</v>
      </c>
      <c r="F391" s="4">
        <f ca="1">IF(Bezug!$G$2=1,Planungsrichtwerte_Übersicht!$C$7,IF(Bezug!$G$2=2,Planungsrichtwerte_Übersicht!$C$13,Planungsrichtwerte_Übersicht!$C$19))</f>
        <v>35</v>
      </c>
      <c r="G391" s="17"/>
      <c r="H391" s="17"/>
    </row>
    <row r="392" spans="2:8" x14ac:dyDescent="0.2">
      <c r="B392" s="4">
        <v>38.4</v>
      </c>
      <c r="C392" s="16">
        <f ca="1">IF(Daten_WP!$B$8="Herz",$C$3+10*LOG($C$2/(4*PI()*B392^2))+$C$4+$C$5,IF(Daten_WP!$B$8="Samsung",$C$3+10*LOG($C$2/(4*PI()*B392^2))+$C$4+$C$6))</f>
        <v>29.341876785708045</v>
      </c>
      <c r="D392" s="4">
        <f ca="1">IF(Bezug!$G$2=1,Planungsrichtwerte_Übersicht!$C$5,IF(Bezug!$G$2=2,Planungsrichtwerte_Übersicht!$C$11,Planungsrichtwerte_Übersicht!$C$17))</f>
        <v>45</v>
      </c>
      <c r="E392" s="4">
        <f ca="1">IF(Bezug!$G$2=1,Planungsrichtwerte_Übersicht!$C$6,IF(Bezug!$G$2=2,"-",Planungsrichtwerte_Übersicht!$C$18))</f>
        <v>40</v>
      </c>
      <c r="F392" s="4">
        <f ca="1">IF(Bezug!$G$2=1,Planungsrichtwerte_Übersicht!$C$7,IF(Bezug!$G$2=2,Planungsrichtwerte_Übersicht!$C$13,Planungsrichtwerte_Übersicht!$C$19))</f>
        <v>35</v>
      </c>
      <c r="G392" s="17"/>
      <c r="H392" s="17"/>
    </row>
    <row r="393" spans="2:8" x14ac:dyDescent="0.2">
      <c r="B393" s="4">
        <v>38.5</v>
      </c>
      <c r="C393" s="16">
        <f ca="1">IF(Daten_WP!$B$8="Herz",$C$3+10*LOG($C$2/(4*PI()*B393^2))+$C$4+$C$5,IF(Daten_WP!$B$8="Samsung",$C$3+10*LOG($C$2/(4*PI()*B393^2))+$C$4+$C$6))</f>
        <v>29.319286682888645</v>
      </c>
      <c r="D393" s="4">
        <f ca="1">IF(Bezug!$G$2=1,Planungsrichtwerte_Übersicht!$C$5,IF(Bezug!$G$2=2,Planungsrichtwerte_Übersicht!$C$11,Planungsrichtwerte_Übersicht!$C$17))</f>
        <v>45</v>
      </c>
      <c r="E393" s="4">
        <f ca="1">IF(Bezug!$G$2=1,Planungsrichtwerte_Übersicht!$C$6,IF(Bezug!$G$2=2,"-",Planungsrichtwerte_Übersicht!$C$18))</f>
        <v>40</v>
      </c>
      <c r="F393" s="4">
        <f ca="1">IF(Bezug!$G$2=1,Planungsrichtwerte_Übersicht!$C$7,IF(Bezug!$G$2=2,Planungsrichtwerte_Übersicht!$C$13,Planungsrichtwerte_Übersicht!$C$19))</f>
        <v>35</v>
      </c>
      <c r="G393" s="17"/>
      <c r="H393" s="17"/>
    </row>
    <row r="394" spans="2:8" x14ac:dyDescent="0.2">
      <c r="B394" s="4">
        <v>38.6</v>
      </c>
      <c r="C394" s="16">
        <f ca="1">IF(Daten_WP!$B$8="Herz",$C$3+10*LOG($C$2/(4*PI()*B394^2))+$C$4+$C$5,IF(Daten_WP!$B$8="Samsung",$C$3+10*LOG($C$2/(4*PI()*B394^2))+$C$4+$C$6))</f>
        <v>29.29675517962356</v>
      </c>
      <c r="D394" s="4">
        <f ca="1">IF(Bezug!$G$2=1,Planungsrichtwerte_Übersicht!$C$5,IF(Bezug!$G$2=2,Planungsrichtwerte_Übersicht!$C$11,Planungsrichtwerte_Übersicht!$C$17))</f>
        <v>45</v>
      </c>
      <c r="E394" s="4">
        <f ca="1">IF(Bezug!$G$2=1,Planungsrichtwerte_Übersicht!$C$6,IF(Bezug!$G$2=2,"-",Planungsrichtwerte_Übersicht!$C$18))</f>
        <v>40</v>
      </c>
      <c r="F394" s="4">
        <f ca="1">IF(Bezug!$G$2=1,Planungsrichtwerte_Übersicht!$C$7,IF(Bezug!$G$2=2,Planungsrichtwerte_Übersicht!$C$13,Planungsrichtwerte_Übersicht!$C$19))</f>
        <v>35</v>
      </c>
      <c r="G394" s="17"/>
      <c r="H394" s="17"/>
    </row>
    <row r="395" spans="2:8" x14ac:dyDescent="0.2">
      <c r="B395" s="4">
        <v>38.700000000000003</v>
      </c>
      <c r="C395" s="16">
        <f ca="1">IF(Daten_WP!$B$8="Herz",$C$3+10*LOG($C$2/(4*PI()*B395^2))+$C$4+$C$5,IF(Daten_WP!$B$8="Samsung",$C$3+10*LOG($C$2/(4*PI()*B395^2))+$C$4+$C$6))</f>
        <v>29.274281972680434</v>
      </c>
      <c r="D395" s="4">
        <f ca="1">IF(Bezug!$G$2=1,Planungsrichtwerte_Übersicht!$C$5,IF(Bezug!$G$2=2,Planungsrichtwerte_Übersicht!$C$11,Planungsrichtwerte_Übersicht!$C$17))</f>
        <v>45</v>
      </c>
      <c r="E395" s="4">
        <f ca="1">IF(Bezug!$G$2=1,Planungsrichtwerte_Übersicht!$C$6,IF(Bezug!$G$2=2,"-",Planungsrichtwerte_Übersicht!$C$18))</f>
        <v>40</v>
      </c>
      <c r="F395" s="4">
        <f ca="1">IF(Bezug!$G$2=1,Planungsrichtwerte_Übersicht!$C$7,IF(Bezug!$G$2=2,Planungsrichtwerte_Übersicht!$C$13,Planungsrichtwerte_Übersicht!$C$19))</f>
        <v>35</v>
      </c>
      <c r="G395" s="17"/>
      <c r="H395" s="17"/>
    </row>
    <row r="396" spans="2:8" x14ac:dyDescent="0.2">
      <c r="B396" s="4">
        <v>38.799999999999997</v>
      </c>
      <c r="C396" s="16">
        <f ca="1">IF(Daten_WP!$B$8="Herz",$C$3+10*LOG($C$2/(4*PI()*B396^2))+$C$4+$C$5,IF(Daten_WP!$B$8="Samsung",$C$3+10*LOG($C$2/(4*PI()*B396^2))+$C$4+$C$6))</f>
        <v>29.251866761174519</v>
      </c>
      <c r="D396" s="4">
        <f ca="1">IF(Bezug!$G$2=1,Planungsrichtwerte_Übersicht!$C$5,IF(Bezug!$G$2=2,Planungsrichtwerte_Übersicht!$C$11,Planungsrichtwerte_Übersicht!$C$17))</f>
        <v>45</v>
      </c>
      <c r="E396" s="4">
        <f ca="1">IF(Bezug!$G$2=1,Planungsrichtwerte_Übersicht!$C$6,IF(Bezug!$G$2=2,"-",Planungsrichtwerte_Übersicht!$C$18))</f>
        <v>40</v>
      </c>
      <c r="F396" s="4">
        <f ca="1">IF(Bezug!$G$2=1,Planungsrichtwerte_Übersicht!$C$7,IF(Bezug!$G$2=2,Planungsrichtwerte_Übersicht!$C$13,Planungsrichtwerte_Übersicht!$C$19))</f>
        <v>35</v>
      </c>
      <c r="G396" s="17"/>
      <c r="H396" s="17"/>
    </row>
    <row r="397" spans="2:8" x14ac:dyDescent="0.2">
      <c r="B397" s="4">
        <v>38.9</v>
      </c>
      <c r="C397" s="16">
        <f ca="1">IF(Daten_WP!$B$8="Herz",$C$3+10*LOG($C$2/(4*PI()*B397^2))+$C$4+$C$5,IF(Daten_WP!$B$8="Samsung",$C$3+10*LOG($C$2/(4*PI()*B397^2))+$C$4+$C$6))</f>
        <v>29.229509246544509</v>
      </c>
      <c r="D397" s="4">
        <f ca="1">IF(Bezug!$G$2=1,Planungsrichtwerte_Übersicht!$C$5,IF(Bezug!$G$2=2,Planungsrichtwerte_Übersicht!$C$11,Planungsrichtwerte_Übersicht!$C$17))</f>
        <v>45</v>
      </c>
      <c r="E397" s="4">
        <f ca="1">IF(Bezug!$G$2=1,Planungsrichtwerte_Übersicht!$C$6,IF(Bezug!$G$2=2,"-",Planungsrichtwerte_Übersicht!$C$18))</f>
        <v>40</v>
      </c>
      <c r="F397" s="4">
        <f ca="1">IF(Bezug!$G$2=1,Planungsrichtwerte_Übersicht!$C$7,IF(Bezug!$G$2=2,Planungsrichtwerte_Übersicht!$C$13,Planungsrichtwerte_Übersicht!$C$19))</f>
        <v>35</v>
      </c>
      <c r="G397" s="17"/>
      <c r="H397" s="17"/>
    </row>
    <row r="398" spans="2:8" x14ac:dyDescent="0.2">
      <c r="B398" s="4">
        <v>39</v>
      </c>
      <c r="C398" s="16">
        <f ca="1">IF(Daten_WP!$B$8="Herz",$C$3+10*LOG($C$2/(4*PI()*B398^2))+$C$4+$C$5,IF(Daten_WP!$B$8="Samsung",$C$3+10*LOG($C$2/(4*PI()*B398^2))+$C$4+$C$6))</f>
        <v>29.207209132528675</v>
      </c>
      <c r="D398" s="4">
        <f ca="1">IF(Bezug!$G$2=1,Planungsrichtwerte_Übersicht!$C$5,IF(Bezug!$G$2=2,Planungsrichtwerte_Übersicht!$C$11,Planungsrichtwerte_Übersicht!$C$17))</f>
        <v>45</v>
      </c>
      <c r="E398" s="4">
        <f ca="1">IF(Bezug!$G$2=1,Planungsrichtwerte_Übersicht!$C$6,IF(Bezug!$G$2=2,"-",Planungsrichtwerte_Übersicht!$C$18))</f>
        <v>40</v>
      </c>
      <c r="F398" s="4">
        <f ca="1">IF(Bezug!$G$2=1,Planungsrichtwerte_Übersicht!$C$7,IF(Bezug!$G$2=2,Planungsrichtwerte_Übersicht!$C$13,Planungsrichtwerte_Übersicht!$C$19))</f>
        <v>35</v>
      </c>
      <c r="G398" s="17"/>
      <c r="H398" s="17"/>
    </row>
    <row r="399" spans="2:8" x14ac:dyDescent="0.2">
      <c r="B399" s="4">
        <v>39.1</v>
      </c>
      <c r="C399" s="16">
        <f ca="1">IF(Daten_WP!$B$8="Herz",$C$3+10*LOG($C$2/(4*PI()*B399^2))+$C$4+$C$5,IF(Daten_WP!$B$8="Samsung",$C$3+10*LOG($C$2/(4*PI()*B399^2))+$C$4+$C$6))</f>
        <v>29.184966125141322</v>
      </c>
      <c r="D399" s="4">
        <f ca="1">IF(Bezug!$G$2=1,Planungsrichtwerte_Übersicht!$C$5,IF(Bezug!$G$2=2,Planungsrichtwerte_Übersicht!$C$11,Planungsrichtwerte_Übersicht!$C$17))</f>
        <v>45</v>
      </c>
      <c r="E399" s="4">
        <f ca="1">IF(Bezug!$G$2=1,Planungsrichtwerte_Übersicht!$C$6,IF(Bezug!$G$2=2,"-",Planungsrichtwerte_Übersicht!$C$18))</f>
        <v>40</v>
      </c>
      <c r="F399" s="4">
        <f ca="1">IF(Bezug!$G$2=1,Planungsrichtwerte_Übersicht!$C$7,IF(Bezug!$G$2=2,Planungsrichtwerte_Übersicht!$C$13,Planungsrichtwerte_Übersicht!$C$19))</f>
        <v>35</v>
      </c>
      <c r="G399" s="17"/>
      <c r="H399" s="17"/>
    </row>
    <row r="400" spans="2:8" x14ac:dyDescent="0.2">
      <c r="B400" s="4">
        <v>39.200000000000003</v>
      </c>
      <c r="C400" s="16">
        <f ca="1">IF(Daten_WP!$B$8="Herz",$C$3+10*LOG($C$2/(4*PI()*B400^2))+$C$4+$C$5,IF(Daten_WP!$B$8="Samsung",$C$3+10*LOG($C$2/(4*PI()*B400^2))+$C$4+$C$6))</f>
        <v>29.162779932649514</v>
      </c>
      <c r="D400" s="4">
        <f ca="1">IF(Bezug!$G$2=1,Planungsrichtwerte_Übersicht!$C$5,IF(Bezug!$G$2=2,Planungsrichtwerte_Übersicht!$C$11,Planungsrichtwerte_Übersicht!$C$17))</f>
        <v>45</v>
      </c>
      <c r="E400" s="4">
        <f ca="1">IF(Bezug!$G$2=1,Planungsrichtwerte_Übersicht!$C$6,IF(Bezug!$G$2=2,"-",Planungsrichtwerte_Übersicht!$C$18))</f>
        <v>40</v>
      </c>
      <c r="F400" s="4">
        <f ca="1">IF(Bezug!$G$2=1,Planungsrichtwerte_Übersicht!$C$7,IF(Bezug!$G$2=2,Planungsrichtwerte_Übersicht!$C$13,Planungsrichtwerte_Übersicht!$C$19))</f>
        <v>35</v>
      </c>
      <c r="G400" s="17"/>
      <c r="H400" s="17"/>
    </row>
    <row r="401" spans="2:8" x14ac:dyDescent="0.2">
      <c r="B401" s="4">
        <v>39.299999999999997</v>
      </c>
      <c r="C401" s="16">
        <f ca="1">IF(Daten_WP!$B$8="Herz",$C$3+10*LOG($C$2/(4*PI()*B401^2))+$C$4+$C$5,IF(Daten_WP!$B$8="Samsung",$C$3+10*LOG($C$2/(4*PI()*B401^2))+$C$4+$C$6))</f>
        <v>29.140650265550128</v>
      </c>
      <c r="D401" s="4">
        <f ca="1">IF(Bezug!$G$2=1,Planungsrichtwerte_Übersicht!$C$5,IF(Bezug!$G$2=2,Planungsrichtwerte_Übersicht!$C$11,Planungsrichtwerte_Übersicht!$C$17))</f>
        <v>45</v>
      </c>
      <c r="E401" s="4">
        <f ca="1">IF(Bezug!$G$2=1,Planungsrichtwerte_Übersicht!$C$6,IF(Bezug!$G$2=2,"-",Planungsrichtwerte_Übersicht!$C$18))</f>
        <v>40</v>
      </c>
      <c r="F401" s="4">
        <f ca="1">IF(Bezug!$G$2=1,Planungsrichtwerte_Übersicht!$C$7,IF(Bezug!$G$2=2,Planungsrichtwerte_Übersicht!$C$13,Planungsrichtwerte_Übersicht!$C$19))</f>
        <v>35</v>
      </c>
      <c r="G401" s="17"/>
      <c r="H401" s="17"/>
    </row>
    <row r="402" spans="2:8" x14ac:dyDescent="0.2">
      <c r="B402" s="4">
        <v>39.4</v>
      </c>
      <c r="C402" s="16">
        <f ca="1">IF(Daten_WP!$B$8="Herz",$C$3+10*LOG($C$2/(4*PI()*B402^2))+$C$4+$C$5,IF(Daten_WP!$B$8="Samsung",$C$3+10*LOG($C$2/(4*PI()*B402^2))+$C$4+$C$6))</f>
        <v>29.118576836547177</v>
      </c>
      <c r="D402" s="4">
        <f ca="1">IF(Bezug!$G$2=1,Planungsrichtwerte_Übersicht!$C$5,IF(Bezug!$G$2=2,Planungsrichtwerte_Übersicht!$C$11,Planungsrichtwerte_Übersicht!$C$17))</f>
        <v>45</v>
      </c>
      <c r="E402" s="4">
        <f ca="1">IF(Bezug!$G$2=1,Planungsrichtwerte_Übersicht!$C$6,IF(Bezug!$G$2=2,"-",Planungsrichtwerte_Übersicht!$C$18))</f>
        <v>40</v>
      </c>
      <c r="F402" s="4">
        <f ca="1">IF(Bezug!$G$2=1,Planungsrichtwerte_Übersicht!$C$7,IF(Bezug!$G$2=2,Planungsrichtwerte_Übersicht!$C$13,Planungsrichtwerte_Übersicht!$C$19))</f>
        <v>35</v>
      </c>
      <c r="G402" s="17"/>
      <c r="H402" s="17"/>
    </row>
    <row r="403" spans="2:8" x14ac:dyDescent="0.2">
      <c r="B403" s="4">
        <v>39.5</v>
      </c>
      <c r="C403" s="16">
        <f ca="1">IF(Daten_WP!$B$8="Herz",$C$3+10*LOG($C$2/(4*PI()*B403^2))+$C$4+$C$5,IF(Daten_WP!$B$8="Samsung",$C$3+10*LOG($C$2/(4*PI()*B403^2))+$C$4+$C$6))</f>
        <v>29.096559360529454</v>
      </c>
      <c r="D403" s="4">
        <f ca="1">IF(Bezug!$G$2=1,Planungsrichtwerte_Übersicht!$C$5,IF(Bezug!$G$2=2,Planungsrichtwerte_Übersicht!$C$11,Planungsrichtwerte_Übersicht!$C$17))</f>
        <v>45</v>
      </c>
      <c r="E403" s="4">
        <f ca="1">IF(Bezug!$G$2=1,Planungsrichtwerte_Übersicht!$C$6,IF(Bezug!$G$2=2,"-",Planungsrichtwerte_Übersicht!$C$18))</f>
        <v>40</v>
      </c>
      <c r="F403" s="4">
        <f ca="1">IF(Bezug!$G$2=1,Planungsrichtwerte_Übersicht!$C$7,IF(Bezug!$G$2=2,Planungsrichtwerte_Übersicht!$C$13,Planungsrichtwerte_Übersicht!$C$19))</f>
        <v>35</v>
      </c>
      <c r="G403" s="17"/>
      <c r="H403" s="17"/>
    </row>
    <row r="404" spans="2:8" x14ac:dyDescent="0.2">
      <c r="B404" s="4">
        <v>39.6</v>
      </c>
      <c r="C404" s="16">
        <f ca="1">IF(Daten_WP!$B$8="Herz",$C$3+10*LOG($C$2/(4*PI()*B404^2))+$C$4+$C$5,IF(Daten_WP!$B$8="Samsung",$C$3+10*LOG($C$2/(4*PI()*B404^2))+$C$4+$C$6))</f>
        <v>29.074597554548419</v>
      </c>
      <c r="D404" s="4">
        <f ca="1">IF(Bezug!$G$2=1,Planungsrichtwerte_Übersicht!$C$5,IF(Bezug!$G$2=2,Planungsrichtwerte_Übersicht!$C$11,Planungsrichtwerte_Übersicht!$C$17))</f>
        <v>45</v>
      </c>
      <c r="E404" s="4">
        <f ca="1">IF(Bezug!$G$2=1,Planungsrichtwerte_Übersicht!$C$6,IF(Bezug!$G$2=2,"-",Planungsrichtwerte_Übersicht!$C$18))</f>
        <v>40</v>
      </c>
      <c r="F404" s="4">
        <f ca="1">IF(Bezug!$G$2=1,Planungsrichtwerte_Übersicht!$C$7,IF(Bezug!$G$2=2,Planungsrichtwerte_Übersicht!$C$13,Planungsrichtwerte_Übersicht!$C$19))</f>
        <v>35</v>
      </c>
      <c r="G404" s="17"/>
      <c r="H404" s="17"/>
    </row>
    <row r="405" spans="2:8" x14ac:dyDescent="0.2">
      <c r="B405" s="4">
        <v>39.700000000000003</v>
      </c>
      <c r="C405" s="16">
        <f ca="1">IF(Daten_WP!$B$8="Herz",$C$3+10*LOG($C$2/(4*PI()*B405^2))+$C$4+$C$5,IF(Daten_WP!$B$8="Samsung",$C$3+10*LOG($C$2/(4*PI()*B405^2))+$C$4+$C$6))</f>
        <v>29.052691137796359</v>
      </c>
      <c r="D405" s="4">
        <f ca="1">IF(Bezug!$G$2=1,Planungsrichtwerte_Übersicht!$C$5,IF(Bezug!$G$2=2,Planungsrichtwerte_Übersicht!$C$11,Planungsrichtwerte_Übersicht!$C$17))</f>
        <v>45</v>
      </c>
      <c r="E405" s="4">
        <f ca="1">IF(Bezug!$G$2=1,Planungsrichtwerte_Übersicht!$C$6,IF(Bezug!$G$2=2,"-",Planungsrichtwerte_Übersicht!$C$18))</f>
        <v>40</v>
      </c>
      <c r="F405" s="4">
        <f ca="1">IF(Bezug!$G$2=1,Planungsrichtwerte_Übersicht!$C$7,IF(Bezug!$G$2=2,Planungsrichtwerte_Übersicht!$C$13,Planungsrichtwerte_Übersicht!$C$19))</f>
        <v>35</v>
      </c>
      <c r="G405" s="17"/>
      <c r="H405" s="17"/>
    </row>
    <row r="406" spans="2:8" x14ac:dyDescent="0.2">
      <c r="B406" s="4">
        <v>39.799999999999997</v>
      </c>
      <c r="C406" s="16">
        <f ca="1">IF(Daten_WP!$B$8="Herz",$C$3+10*LOG($C$2/(4*PI()*B406^2))+$C$4+$C$5,IF(Daten_WP!$B$8="Samsung",$C$3+10*LOG($C$2/(4*PI()*B406^2))+$C$4+$C$6))</f>
        <v>29.030839831584906</v>
      </c>
      <c r="D406" s="4">
        <f ca="1">IF(Bezug!$G$2=1,Planungsrichtwerte_Übersicht!$C$5,IF(Bezug!$G$2=2,Planungsrichtwerte_Übersicht!$C$11,Planungsrichtwerte_Übersicht!$C$17))</f>
        <v>45</v>
      </c>
      <c r="E406" s="4">
        <f ca="1">IF(Bezug!$G$2=1,Planungsrichtwerte_Übersicht!$C$6,IF(Bezug!$G$2=2,"-",Planungsrichtwerte_Übersicht!$C$18))</f>
        <v>40</v>
      </c>
      <c r="F406" s="4">
        <f ca="1">IF(Bezug!$G$2=1,Planungsrichtwerte_Übersicht!$C$7,IF(Bezug!$G$2=2,Planungsrichtwerte_Übersicht!$C$13,Planungsrichtwerte_Übersicht!$C$19))</f>
        <v>35</v>
      </c>
      <c r="G406" s="17"/>
      <c r="H406" s="17"/>
    </row>
    <row r="407" spans="2:8" x14ac:dyDescent="0.2">
      <c r="B407" s="4">
        <v>39.9</v>
      </c>
      <c r="C407" s="16">
        <f ca="1">IF(Daten_WP!$B$8="Herz",$C$3+10*LOG($C$2/(4*PI()*B407^2))+$C$4+$C$5,IF(Daten_WP!$B$8="Samsung",$C$3+10*LOG($C$2/(4*PI()*B407^2))+$C$4+$C$6))</f>
        <v>29.009043359323698</v>
      </c>
      <c r="D407" s="4">
        <f ca="1">IF(Bezug!$G$2=1,Planungsrichtwerte_Übersicht!$C$5,IF(Bezug!$G$2=2,Planungsrichtwerte_Übersicht!$C$11,Planungsrichtwerte_Übersicht!$C$17))</f>
        <v>45</v>
      </c>
      <c r="E407" s="4">
        <f ca="1">IF(Bezug!$G$2=1,Planungsrichtwerte_Übersicht!$C$6,IF(Bezug!$G$2=2,"-",Planungsrichtwerte_Übersicht!$C$18))</f>
        <v>40</v>
      </c>
      <c r="F407" s="4">
        <f ca="1">IF(Bezug!$G$2=1,Planungsrichtwerte_Übersicht!$C$7,IF(Bezug!$G$2=2,Planungsrichtwerte_Übersicht!$C$13,Planungsrichtwerte_Übersicht!$C$19))</f>
        <v>35</v>
      </c>
      <c r="G407" s="17"/>
      <c r="H407" s="17"/>
    </row>
    <row r="408" spans="2:8" x14ac:dyDescent="0.2">
      <c r="B408" s="4">
        <v>40</v>
      </c>
      <c r="C408" s="16">
        <f ca="1">IF(Daten_WP!$B$8="Herz",$C$3+10*LOG($C$2/(4*PI()*B408^2))+$C$4+$C$5,IF(Daten_WP!$B$8="Samsung",$C$3+10*LOG($C$2/(4*PI()*B408^2))+$C$4+$C$6))</f>
        <v>28.987301446499416</v>
      </c>
      <c r="D408" s="4">
        <f ca="1">IF(Bezug!$G$2=1,Planungsrichtwerte_Übersicht!$C$5,IF(Bezug!$G$2=2,Planungsrichtwerte_Übersicht!$C$11,Planungsrichtwerte_Übersicht!$C$17))</f>
        <v>45</v>
      </c>
      <c r="E408" s="4">
        <f ca="1">IF(Bezug!$G$2=1,Planungsrichtwerte_Übersicht!$C$6,IF(Bezug!$G$2=2,"-",Planungsrichtwerte_Übersicht!$C$18))</f>
        <v>40</v>
      </c>
      <c r="F408" s="4">
        <f ca="1">IF(Bezug!$G$2=1,Planungsrichtwerte_Übersicht!$C$7,IF(Bezug!$G$2=2,Planungsrichtwerte_Übersicht!$C$13,Planungsrichtwerte_Übersicht!$C$19))</f>
        <v>35</v>
      </c>
      <c r="G408" s="17"/>
      <c r="H408" s="17"/>
    </row>
  </sheetData>
  <mergeCells count="1">
    <mergeCell ref="G16:I16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8"/>
  <dimension ref="A2:J408"/>
  <sheetViews>
    <sheetView zoomScale="80" zoomScaleNormal="80" workbookViewId="0">
      <selection activeCell="E14" sqref="E14"/>
    </sheetView>
  </sheetViews>
  <sheetFormatPr baseColWidth="10" defaultColWidth="11.42578125" defaultRowHeight="14.25" x14ac:dyDescent="0.2"/>
  <cols>
    <col min="1" max="1" width="11.42578125" style="2"/>
    <col min="2" max="2" width="39" style="2" bestFit="1" customWidth="1"/>
    <col min="3" max="3" width="33.140625" style="2" bestFit="1" customWidth="1"/>
    <col min="4" max="4" width="15.140625" style="2" bestFit="1" customWidth="1"/>
    <col min="5" max="5" width="17.85546875" style="2" bestFit="1" customWidth="1"/>
    <col min="6" max="6" width="17.28515625" style="2" bestFit="1" customWidth="1"/>
    <col min="7" max="8" width="24.85546875" style="2" bestFit="1" customWidth="1"/>
    <col min="9" max="9" width="23.85546875" style="2" customWidth="1"/>
    <col min="10" max="10" width="27.5703125" style="2" bestFit="1" customWidth="1"/>
    <col min="11" max="16384" width="11.42578125" style="2"/>
  </cols>
  <sheetData>
    <row r="2" spans="1:9" x14ac:dyDescent="0.2">
      <c r="B2" s="2" t="s">
        <v>38</v>
      </c>
      <c r="C2" s="4" t="str">
        <f>Daten_WP!E13</f>
        <v>4</v>
      </c>
    </row>
    <row r="3" spans="1:9" x14ac:dyDescent="0.2">
      <c r="B3" s="2" t="s">
        <v>18</v>
      </c>
      <c r="C3" s="4">
        <f ca="1">Daten_WP!B6</f>
        <v>69</v>
      </c>
      <c r="D3" s="2" t="s">
        <v>16</v>
      </c>
    </row>
    <row r="4" spans="1:9" x14ac:dyDescent="0.2">
      <c r="B4" s="2" t="s">
        <v>39</v>
      </c>
      <c r="C4" s="4">
        <f>Schalltool_HERZ!C7</f>
        <v>0</v>
      </c>
      <c r="D4" s="2" t="s">
        <v>16</v>
      </c>
    </row>
    <row r="5" spans="1:9" x14ac:dyDescent="0.2">
      <c r="B5" s="2" t="s">
        <v>80</v>
      </c>
      <c r="C5" s="4">
        <f>Daten_WP!$E$18</f>
        <v>0</v>
      </c>
      <c r="D5" s="2" t="s">
        <v>16</v>
      </c>
    </row>
    <row r="6" spans="1:9" x14ac:dyDescent="0.2">
      <c r="B6" s="2" t="s">
        <v>125</v>
      </c>
      <c r="C6" s="4">
        <f>Daten_WP!E20</f>
        <v>0</v>
      </c>
      <c r="D6" s="2" t="s">
        <v>16</v>
      </c>
    </row>
    <row r="7" spans="1:9" x14ac:dyDescent="0.2">
      <c r="B7" s="2" t="s">
        <v>24</v>
      </c>
    </row>
    <row r="8" spans="1:9" ht="54.75" customHeight="1" x14ac:dyDescent="0.2">
      <c r="A8" s="15" t="s">
        <v>45</v>
      </c>
      <c r="B8" s="5" t="s">
        <v>100</v>
      </c>
      <c r="C8" s="5" t="s">
        <v>46</v>
      </c>
      <c r="D8" s="5" t="s">
        <v>47</v>
      </c>
      <c r="E8" s="5" t="s">
        <v>52</v>
      </c>
      <c r="F8" s="5" t="s">
        <v>53</v>
      </c>
      <c r="G8" s="15" t="s">
        <v>51</v>
      </c>
      <c r="H8" s="15" t="s">
        <v>54</v>
      </c>
      <c r="I8" s="15" t="s">
        <v>55</v>
      </c>
    </row>
    <row r="9" spans="1:9" x14ac:dyDescent="0.2">
      <c r="A9" s="4">
        <v>0.1</v>
      </c>
      <c r="B9" s="4">
        <f ca="1">IF(Daten_WP!$B$8="Samsung",Berechnung_Abstand_Kühlen!A9,0)</f>
        <v>0.1</v>
      </c>
      <c r="C9" s="16">
        <f ca="1">IF(Daten_WP!$B$8="Herz",$C$3+10*LOG($C$2/(4*PI()*B9^2))+$C$4+$C$5,IF(Daten_WP!$B$8="Samsung",$C$3+10*LOG($C$2/(4*PI()*B9^2))+$C$4+$C$6))</f>
        <v>84.028501273058666</v>
      </c>
      <c r="D9" s="4">
        <f ca="1">IF(Bezug!$G$2=1,Planungsrichtwerte_Übersicht!$C$5,IF(Bezug!$G$2=2,Planungsrichtwerte_Übersicht!$C$11,Planungsrichtwerte_Übersicht!$C$17))</f>
        <v>45</v>
      </c>
      <c r="E9" s="4">
        <f ca="1">IF(Bezug!$G$2=1,Planungsrichtwerte_Übersicht!$C$6,IF(Bezug!$G$2=2,"-",Planungsrichtwerte_Übersicht!$C$18))</f>
        <v>40</v>
      </c>
      <c r="F9" s="4">
        <f ca="1">IF(Bezug!$G$2=1,Planungsrichtwerte_Übersicht!$C$7,IF(Bezug!$G$2=2,Planungsrichtwerte_Übersicht!$C$13,Planungsrichtwerte_Übersicht!$C$19))</f>
        <v>35</v>
      </c>
      <c r="G9" s="4">
        <f ca="1">IF(Daten_WP!B8="Herz",ROUND(SQRT($C$2/(10^(($D$9-Berechnung_Abstand_Kühlen!$C$3-Berechnung_Abstand_Kühlen!$C$4-$C$5)/10)*4*PI())),1),IF(Daten_WP!B8="Samsung",ROUND(SQRT($C$2/(10^(($D$9-Berechnung_Abstand_Kühlen!$C$3-Berechnung_Abstand_Kühlen!$C$4-$C$6)/10)*4*PI())),1)))</f>
        <v>8.9</v>
      </c>
      <c r="H9" s="4">
        <f ca="1">IF(Daten_WP!B8="Herz",IF(E9="-",I9,ROUND(SQRT($C$2/(10^(($E$9-Berechnung_Abstand_Kühlen!$C$3-Berechnung_Abstand_Kühlen!$C$4-$C$5)/10)*4*PI())),1)),IF(Daten_WP!B8="Samsung",IF(E9="-",I9,ROUND(SQRT($C$2/(10^(($E$9-Berechnung_Abstand_Kühlen!$C$3-Berechnung_Abstand_Kühlen!$C$4-$C$6)/10)*4*PI())),1))))</f>
        <v>15.9</v>
      </c>
      <c r="I9" s="4">
        <f ca="1">IF(Daten_WP!B8="Herz",ROUND(SQRT($C$2/(10^(($F$9-Berechnung_Abstand_Kühlen!$C$3-Berechnung_Abstand_Kühlen!$C$4-$C$5)/10)*4*PI())),1),IF(Daten_WP!B8="Samsung",ROUND(SQRT($C$2/(10^(($F$9-Berechnung_Abstand_Kühlen!$C$3-Berechnung_Abstand_Kühlen!$C$4-$C$6)/10)*4*PI())),1)))</f>
        <v>28.3</v>
      </c>
    </row>
    <row r="10" spans="1:9" x14ac:dyDescent="0.2">
      <c r="A10" s="4">
        <v>0.2</v>
      </c>
      <c r="B10" s="4">
        <f ca="1">IF(Daten_WP!$B$8="Samsung",Berechnung_Abstand_Kühlen!A10,0)</f>
        <v>0.2</v>
      </c>
      <c r="C10" s="16">
        <f ca="1">IF(Daten_WP!$B$8="Herz",$C$3+10*LOG($C$2/(4*PI()*B10^2))+$C$4+$C$5,IF(Daten_WP!$B$8="Samsung",$C$3+10*LOG($C$2/(4*PI()*B10^2))+$C$4+$C$6))</f>
        <v>78.007901359779041</v>
      </c>
      <c r="D10" s="4">
        <f ca="1">IF(Bezug!$G$2=1,Planungsrichtwerte_Übersicht!$C$5,IF(Bezug!$G$2=2,Planungsrichtwerte_Übersicht!$C$11,Planungsrichtwerte_Übersicht!$C$17))</f>
        <v>45</v>
      </c>
      <c r="E10" s="4">
        <f ca="1">IF(Bezug!$G$2=1,Planungsrichtwerte_Übersicht!$C$6,IF(Bezug!$G$2=2,"-",Planungsrichtwerte_Übersicht!$C$18))</f>
        <v>40</v>
      </c>
      <c r="F10" s="4">
        <f ca="1">IF(Bezug!$G$2=1,Planungsrichtwerte_Übersicht!$C$7,IF(Bezug!$G$2=2,Planungsrichtwerte_Übersicht!$C$13,Planungsrichtwerte_Übersicht!$C$19))</f>
        <v>35</v>
      </c>
      <c r="G10" s="17"/>
      <c r="H10" s="17"/>
    </row>
    <row r="11" spans="1:9" x14ac:dyDescent="0.2">
      <c r="A11" s="4">
        <v>0.3</v>
      </c>
      <c r="B11" s="4">
        <f ca="1">IF(Daten_WP!$B$8="Samsung",Berechnung_Abstand_Kühlen!A11,0)</f>
        <v>0.3</v>
      </c>
      <c r="C11" s="16">
        <f ca="1">IF(Daten_WP!$B$8="Herz",$C$3+10*LOG($C$2/(4*PI()*B11^2))+$C$4+$C$5,IF(Daten_WP!$B$8="Samsung",$C$3+10*LOG($C$2/(4*PI()*B11^2))+$C$4+$C$6))</f>
        <v>74.486076178665414</v>
      </c>
      <c r="D11" s="4">
        <f ca="1">IF(Bezug!$G$2=1,Planungsrichtwerte_Übersicht!$C$5,IF(Bezug!$G$2=2,Planungsrichtwerte_Übersicht!$C$11,Planungsrichtwerte_Übersicht!$C$17))</f>
        <v>45</v>
      </c>
      <c r="E11" s="4">
        <f ca="1">IF(Bezug!$G$2=1,Planungsrichtwerte_Übersicht!$C$6,IF(Bezug!$G$2=2,"-",Planungsrichtwerte_Übersicht!$C$18))</f>
        <v>40</v>
      </c>
      <c r="F11" s="4">
        <f ca="1">IF(Bezug!$G$2=1,Planungsrichtwerte_Übersicht!$C$7,IF(Bezug!$G$2=2,Planungsrichtwerte_Übersicht!$C$13,Planungsrichtwerte_Übersicht!$C$19))</f>
        <v>35</v>
      </c>
      <c r="G11" s="17"/>
      <c r="H11" s="17"/>
    </row>
    <row r="12" spans="1:9" x14ac:dyDescent="0.2">
      <c r="A12" s="4">
        <v>0.4</v>
      </c>
      <c r="B12" s="4">
        <f ca="1">IF(Daten_WP!$B$8="Samsung",Berechnung_Abstand_Kühlen!A12,0)</f>
        <v>0.4</v>
      </c>
      <c r="C12" s="16">
        <f ca="1">IF(Daten_WP!$B$8="Herz",$C$3+10*LOG($C$2/(4*PI()*B12^2))+$C$4+$C$5,IF(Daten_WP!$B$8="Samsung",$C$3+10*LOG($C$2/(4*PI()*B12^2))+$C$4+$C$6))</f>
        <v>71.987301446499416</v>
      </c>
      <c r="D12" s="4">
        <f ca="1">IF(Bezug!$G$2=1,Planungsrichtwerte_Übersicht!$C$5,IF(Bezug!$G$2=2,Planungsrichtwerte_Übersicht!$C$11,Planungsrichtwerte_Übersicht!$C$17))</f>
        <v>45</v>
      </c>
      <c r="E12" s="4">
        <f ca="1">IF(Bezug!$G$2=1,Planungsrichtwerte_Übersicht!$C$6,IF(Bezug!$G$2=2,"-",Planungsrichtwerte_Übersicht!$C$18))</f>
        <v>40</v>
      </c>
      <c r="F12" s="4">
        <f ca="1">IF(Bezug!$G$2=1,Planungsrichtwerte_Übersicht!$C$7,IF(Bezug!$G$2=2,Planungsrichtwerte_Übersicht!$C$13,Planungsrichtwerte_Übersicht!$C$19))</f>
        <v>35</v>
      </c>
      <c r="G12" s="17"/>
      <c r="H12" s="17"/>
    </row>
    <row r="13" spans="1:9" x14ac:dyDescent="0.2">
      <c r="A13" s="4">
        <v>0.5</v>
      </c>
      <c r="B13" s="4">
        <f ca="1">IF(Daten_WP!$B$8="Samsung",Berechnung_Abstand_Kühlen!A13,0)</f>
        <v>0.5</v>
      </c>
      <c r="C13" s="16">
        <f ca="1">IF(Daten_WP!$B$8="Herz",$C$3+10*LOG($C$2/(4*PI()*B13^2))+$C$4+$C$5,IF(Daten_WP!$B$8="Samsung",$C$3+10*LOG($C$2/(4*PI()*B13^2))+$C$4+$C$6))</f>
        <v>70.049101186338291</v>
      </c>
      <c r="D13" s="4">
        <f ca="1">IF(Bezug!$G$2=1,Planungsrichtwerte_Übersicht!$C$5,IF(Bezug!$G$2=2,Planungsrichtwerte_Übersicht!$C$11,Planungsrichtwerte_Übersicht!$C$17))</f>
        <v>45</v>
      </c>
      <c r="E13" s="4">
        <f ca="1">IF(Bezug!$G$2=1,Planungsrichtwerte_Übersicht!$C$6,IF(Bezug!$G$2=2,"-",Planungsrichtwerte_Übersicht!$C$18))</f>
        <v>40</v>
      </c>
      <c r="F13" s="4">
        <f ca="1">IF(Bezug!$G$2=1,Planungsrichtwerte_Übersicht!$C$7,IF(Bezug!$G$2=2,Planungsrichtwerte_Übersicht!$C$13,Planungsrichtwerte_Übersicht!$C$19))</f>
        <v>35</v>
      </c>
      <c r="G13" s="17"/>
      <c r="H13" s="17"/>
    </row>
    <row r="14" spans="1:9" x14ac:dyDescent="0.2">
      <c r="A14" s="4">
        <v>0.6</v>
      </c>
      <c r="B14" s="4">
        <f ca="1">IF(Daten_WP!$B$8="Samsung",Berechnung_Abstand_Kühlen!A14,0)</f>
        <v>0.6</v>
      </c>
      <c r="C14" s="16">
        <f ca="1">IF(Daten_WP!$B$8="Herz",$C$3+10*LOG($C$2/(4*PI()*B14^2))+$C$4+$C$5,IF(Daten_WP!$B$8="Samsung",$C$3+10*LOG($C$2/(4*PI()*B14^2))+$C$4+$C$6))</f>
        <v>68.465476265385789</v>
      </c>
      <c r="D14" s="4">
        <f ca="1">IF(Bezug!$G$2=1,Planungsrichtwerte_Übersicht!$C$5,IF(Bezug!$G$2=2,Planungsrichtwerte_Übersicht!$C$11,Planungsrichtwerte_Übersicht!$C$17))</f>
        <v>45</v>
      </c>
      <c r="E14" s="4">
        <f ca="1">IF(Bezug!$G$2=1,Planungsrichtwerte_Übersicht!$C$6,IF(Bezug!$G$2=2,"-",Planungsrichtwerte_Übersicht!$C$18))</f>
        <v>40</v>
      </c>
      <c r="F14" s="4">
        <f ca="1">IF(Bezug!$G$2=1,Planungsrichtwerte_Übersicht!$C$7,IF(Bezug!$G$2=2,Planungsrichtwerte_Übersicht!$C$13,Planungsrichtwerte_Übersicht!$C$19))</f>
        <v>35</v>
      </c>
      <c r="G14" s="17"/>
      <c r="H14" s="17"/>
    </row>
    <row r="15" spans="1:9" x14ac:dyDescent="0.2">
      <c r="A15" s="4">
        <v>0.7</v>
      </c>
      <c r="B15" s="4">
        <f ca="1">IF(Daten_WP!$B$8="Samsung",Berechnung_Abstand_Kühlen!A15,0)</f>
        <v>0.7</v>
      </c>
      <c r="C15" s="16">
        <f ca="1">IF(Daten_WP!$B$8="Herz",$C$3+10*LOG($C$2/(4*PI()*B15^2))+$C$4+$C$5,IF(Daten_WP!$B$8="Samsung",$C$3+10*LOG($C$2/(4*PI()*B15^2))+$C$4+$C$6))</f>
        <v>67.126540472773527</v>
      </c>
      <c r="D15" s="4">
        <f ca="1">IF(Bezug!$G$2=1,Planungsrichtwerte_Übersicht!$C$5,IF(Bezug!$G$2=2,Planungsrichtwerte_Übersicht!$C$11,Planungsrichtwerte_Übersicht!$C$17))</f>
        <v>45</v>
      </c>
      <c r="E15" s="4">
        <f ca="1">IF(Bezug!$G$2=1,Planungsrichtwerte_Übersicht!$C$6,IF(Bezug!$G$2=2,"-",Planungsrichtwerte_Übersicht!$C$18))</f>
        <v>40</v>
      </c>
      <c r="F15" s="4">
        <f ca="1">IF(Bezug!$G$2=1,Planungsrichtwerte_Übersicht!$C$7,IF(Bezug!$G$2=2,Planungsrichtwerte_Übersicht!$C$13,Planungsrichtwerte_Übersicht!$C$19))</f>
        <v>35</v>
      </c>
      <c r="G15" s="17"/>
      <c r="H15" s="17"/>
    </row>
    <row r="16" spans="1:9" ht="15" x14ac:dyDescent="0.2">
      <c r="A16" s="4">
        <v>0.8</v>
      </c>
      <c r="B16" s="4">
        <f ca="1">IF(Daten_WP!$B$8="Samsung",Berechnung_Abstand_Kühlen!A16,0)</f>
        <v>0.8</v>
      </c>
      <c r="C16" s="16">
        <f ca="1">IF(Daten_WP!$B$8="Herz",$C$3+10*LOG($C$2/(4*PI()*B16^2))+$C$4+$C$5,IF(Daten_WP!$B$8="Samsung",$C$3+10*LOG($C$2/(4*PI()*B16^2))+$C$4+$C$6))</f>
        <v>65.966701533219791</v>
      </c>
      <c r="D16" s="4">
        <f ca="1">IF(Bezug!$G$2=1,Planungsrichtwerte_Übersicht!$C$5,IF(Bezug!$G$2=2,Planungsrichtwerte_Übersicht!$C$11,Planungsrichtwerte_Übersicht!$C$17))</f>
        <v>45</v>
      </c>
      <c r="E16" s="4">
        <f ca="1">IF(Bezug!$G$2=1,Planungsrichtwerte_Übersicht!$C$6,IF(Bezug!$G$2=2,"-",Planungsrichtwerte_Übersicht!$C$18))</f>
        <v>40</v>
      </c>
      <c r="F16" s="4">
        <f ca="1">IF(Bezug!$G$2=1,Planungsrichtwerte_Übersicht!$C$7,IF(Bezug!$G$2=2,Planungsrichtwerte_Übersicht!$C$13,Planungsrichtwerte_Übersicht!$C$19))</f>
        <v>35</v>
      </c>
      <c r="G16" s="203" t="s">
        <v>56</v>
      </c>
      <c r="H16" s="203"/>
      <c r="I16" s="203"/>
    </row>
    <row r="17" spans="1:10" ht="15" x14ac:dyDescent="0.2">
      <c r="A17" s="4">
        <v>0.9</v>
      </c>
      <c r="B17" s="4">
        <f ca="1">IF(Daten_WP!$B$8="Samsung",Berechnung_Abstand_Kühlen!A17,0)</f>
        <v>0.9</v>
      </c>
      <c r="C17" s="16">
        <f ca="1">IF(Daten_WP!$B$8="Herz",$C$3+10*LOG($C$2/(4*PI()*B17^2))+$C$4+$C$5,IF(Daten_WP!$B$8="Samsung",$C$3+10*LOG($C$2/(4*PI()*B17^2))+$C$4+$C$6))</f>
        <v>64.943651084272162</v>
      </c>
      <c r="D17" s="4">
        <f ca="1">IF(Bezug!$G$2=1,Planungsrichtwerte_Übersicht!$C$5,IF(Bezug!$G$2=2,Planungsrichtwerte_Übersicht!$C$11,Planungsrichtwerte_Übersicht!$C$17))</f>
        <v>45</v>
      </c>
      <c r="E17" s="4">
        <f ca="1">IF(Bezug!$G$2=1,Planungsrichtwerte_Übersicht!$C$6,IF(Bezug!$G$2=2,"-",Planungsrichtwerte_Übersicht!$C$18))</f>
        <v>40</v>
      </c>
      <c r="F17" s="4">
        <f ca="1">IF(Bezug!$G$2=1,Planungsrichtwerte_Übersicht!$C$7,IF(Bezug!$G$2=2,Planungsrichtwerte_Übersicht!$C$13,Planungsrichtwerte_Übersicht!$C$19))</f>
        <v>35</v>
      </c>
      <c r="G17" s="5" t="s">
        <v>41</v>
      </c>
      <c r="H17" s="105" t="s">
        <v>42</v>
      </c>
      <c r="I17" s="5" t="s">
        <v>43</v>
      </c>
      <c r="J17" s="5" t="s">
        <v>101</v>
      </c>
    </row>
    <row r="18" spans="1:10" x14ac:dyDescent="0.2">
      <c r="A18" s="4">
        <v>1</v>
      </c>
      <c r="B18" s="4">
        <f ca="1">IF(Daten_WP!$B$8="Samsung",Berechnung_Abstand_Kühlen!A18,0)</f>
        <v>1</v>
      </c>
      <c r="C18" s="16">
        <f ca="1">IF(Daten_WP!$B$8="Herz",$C$3+10*LOG($C$2/(4*PI()*B18^2))+$C$4+$C$5,IF(Daten_WP!$B$8="Samsung",$C$3+10*LOG($C$2/(4*PI()*B18^2))+$C$4+$C$6))</f>
        <v>64.028501273058666</v>
      </c>
      <c r="D18" s="4">
        <f ca="1">IF(Bezug!$G$2=1,Planungsrichtwerte_Übersicht!$C$5,IF(Bezug!$G$2=2,Planungsrichtwerte_Übersicht!$C$11,Planungsrichtwerte_Übersicht!$C$17))</f>
        <v>45</v>
      </c>
      <c r="E18" s="4">
        <f ca="1">IF(Bezug!$G$2=1,Planungsrichtwerte_Übersicht!$C$6,IF(Bezug!$G$2=2,"-",Planungsrichtwerte_Übersicht!$C$18))</f>
        <v>40</v>
      </c>
      <c r="F18" s="4">
        <f ca="1">IF(Bezug!$G$2=1,Planungsrichtwerte_Übersicht!$C$7,IF(Bezug!$G$2=2,Planungsrichtwerte_Übersicht!$C$13,Planungsrichtwerte_Übersicht!$C$19))</f>
        <v>35</v>
      </c>
      <c r="G18" s="14">
        <v>0</v>
      </c>
      <c r="H18" s="14">
        <v>0</v>
      </c>
      <c r="I18" s="4">
        <v>0</v>
      </c>
      <c r="J18" s="4">
        <v>0</v>
      </c>
    </row>
    <row r="19" spans="1:10" x14ac:dyDescent="0.2">
      <c r="A19" s="4">
        <v>1.1000000000000001</v>
      </c>
      <c r="B19" s="4">
        <f ca="1">IF(Daten_WP!$B$8="Samsung",Berechnung_Abstand_Kühlen!A19,0)</f>
        <v>1.1000000000000001</v>
      </c>
      <c r="C19" s="16">
        <f ca="1">IF(Daten_WP!$B$8="Herz",$C$3+10*LOG($C$2/(4*PI()*B19^2))+$C$4+$C$5,IF(Daten_WP!$B$8="Samsung",$C$3+10*LOG($C$2/(4*PI()*B19^2))+$C$4+$C$6))</f>
        <v>63.200647569894159</v>
      </c>
      <c r="D19" s="4">
        <f ca="1">IF(Bezug!$G$2=1,Planungsrichtwerte_Übersicht!$C$5,IF(Bezug!$G$2=2,Planungsrichtwerte_Übersicht!$C$11,Planungsrichtwerte_Übersicht!$C$17))</f>
        <v>45</v>
      </c>
      <c r="E19" s="4">
        <f ca="1">IF(Bezug!$G$2=1,Planungsrichtwerte_Übersicht!$C$6,IF(Bezug!$G$2=2,"-",Planungsrichtwerte_Übersicht!$C$18))</f>
        <v>40</v>
      </c>
      <c r="F19" s="4">
        <f ca="1">IF(Bezug!$G$2=1,Planungsrichtwerte_Übersicht!$C$7,IF(Bezug!$G$2=2,Planungsrichtwerte_Übersicht!$C$13,Planungsrichtwerte_Übersicht!$C$19))</f>
        <v>35</v>
      </c>
      <c r="G19" s="14">
        <f ca="1">D9</f>
        <v>45</v>
      </c>
      <c r="H19" s="14">
        <f ca="1">E9</f>
        <v>40</v>
      </c>
      <c r="I19" s="4">
        <f ca="1">F9</f>
        <v>35</v>
      </c>
      <c r="J19" s="14">
        <f ca="1">Berechnung_Abstand_Kühlen!C9</f>
        <v>84.028501273058666</v>
      </c>
    </row>
    <row r="20" spans="1:10" x14ac:dyDescent="0.2">
      <c r="A20" s="4">
        <v>1.2</v>
      </c>
      <c r="B20" s="4">
        <f ca="1">IF(Daten_WP!$B$8="Samsung",Berechnung_Abstand_Kühlen!A20,0)</f>
        <v>1.2</v>
      </c>
      <c r="C20" s="16">
        <f ca="1">IF(Daten_WP!$B$8="Herz",$C$3+10*LOG($C$2/(4*PI()*B20^2))+$C$4+$C$5,IF(Daten_WP!$B$8="Samsung",$C$3+10*LOG($C$2/(4*PI()*B20^2))+$C$4+$C$6))</f>
        <v>62.444876352106164</v>
      </c>
      <c r="D20" s="4">
        <f ca="1">IF(Bezug!$G$2=1,Planungsrichtwerte_Übersicht!$C$5,IF(Bezug!$G$2=2,Planungsrichtwerte_Übersicht!$C$11,Planungsrichtwerte_Übersicht!$C$17))</f>
        <v>45</v>
      </c>
      <c r="E20" s="4">
        <f ca="1">IF(Bezug!$G$2=1,Planungsrichtwerte_Übersicht!$C$6,IF(Bezug!$G$2=2,"-",Planungsrichtwerte_Übersicht!$C$18))</f>
        <v>40</v>
      </c>
      <c r="F20" s="4">
        <f ca="1">IF(Bezug!$G$2=1,Planungsrichtwerte_Übersicht!$C$7,IF(Bezug!$G$2=2,Planungsrichtwerte_Übersicht!$C$13,Planungsrichtwerte_Übersicht!$C$19))</f>
        <v>35</v>
      </c>
      <c r="G20" s="17"/>
      <c r="H20" s="4"/>
    </row>
    <row r="21" spans="1:10" x14ac:dyDescent="0.2">
      <c r="A21" s="4">
        <v>1.3</v>
      </c>
      <c r="B21" s="4">
        <f ca="1">IF(Daten_WP!$B$8="Samsung",Berechnung_Abstand_Kühlen!A21,0)</f>
        <v>1.3</v>
      </c>
      <c r="C21" s="16">
        <f ca="1">IF(Daten_WP!$B$8="Herz",$C$3+10*LOG($C$2/(4*PI()*B21^2))+$C$4+$C$5,IF(Daten_WP!$B$8="Samsung",$C$3+10*LOG($C$2/(4*PI()*B21^2))+$C$4+$C$6))</f>
        <v>61.749634226921927</v>
      </c>
      <c r="D21" s="4">
        <f ca="1">IF(Bezug!$G$2=1,Planungsrichtwerte_Übersicht!$C$5,IF(Bezug!$G$2=2,Planungsrichtwerte_Übersicht!$C$11,Planungsrichtwerte_Übersicht!$C$17))</f>
        <v>45</v>
      </c>
      <c r="E21" s="4">
        <f ca="1">IF(Bezug!$G$2=1,Planungsrichtwerte_Übersicht!$C$6,IF(Bezug!$G$2=2,"-",Planungsrichtwerte_Übersicht!$C$18))</f>
        <v>40</v>
      </c>
      <c r="F21" s="4">
        <f ca="1">IF(Bezug!$G$2=1,Planungsrichtwerte_Übersicht!$C$7,IF(Bezug!$G$2=2,Planungsrichtwerte_Übersicht!$C$13,Planungsrichtwerte_Übersicht!$C$19))</f>
        <v>35</v>
      </c>
      <c r="G21" s="4">
        <f ca="1">G22</f>
        <v>8.9</v>
      </c>
      <c r="H21" s="4">
        <f ca="1">H22</f>
        <v>15.9</v>
      </c>
      <c r="I21" s="4">
        <f ca="1">I22</f>
        <v>28.3</v>
      </c>
      <c r="J21" s="4">
        <f>Schalltool_HERZ!C10</f>
        <v>12</v>
      </c>
    </row>
    <row r="22" spans="1:10" x14ac:dyDescent="0.2">
      <c r="A22" s="4">
        <v>1.4</v>
      </c>
      <c r="B22" s="4">
        <f ca="1">IF(Daten_WP!$B$8="Samsung",Berechnung_Abstand_Kühlen!A22,0)</f>
        <v>1.4</v>
      </c>
      <c r="C22" s="16">
        <f ca="1">IF(Daten_WP!$B$8="Herz",$C$3+10*LOG($C$2/(4*PI()*B22^2))+$C$4+$C$5,IF(Daten_WP!$B$8="Samsung",$C$3+10*LOG($C$2/(4*PI()*B22^2))+$C$4+$C$6))</f>
        <v>61.105940559493902</v>
      </c>
      <c r="D22" s="4">
        <f ca="1">IF(Bezug!$G$2=1,Planungsrichtwerte_Übersicht!$C$5,IF(Bezug!$G$2=2,Planungsrichtwerte_Übersicht!$C$11,Planungsrichtwerte_Übersicht!$C$17))</f>
        <v>45</v>
      </c>
      <c r="E22" s="4">
        <f ca="1">IF(Bezug!$G$2=1,Planungsrichtwerte_Übersicht!$C$6,IF(Bezug!$G$2=2,"-",Planungsrichtwerte_Übersicht!$C$18))</f>
        <v>40</v>
      </c>
      <c r="F22" s="4">
        <f ca="1">IF(Bezug!$G$2=1,Planungsrichtwerte_Übersicht!$C$7,IF(Bezug!$G$2=2,Planungsrichtwerte_Übersicht!$C$13,Planungsrichtwerte_Übersicht!$C$19))</f>
        <v>35</v>
      </c>
      <c r="G22" s="4">
        <f ca="1">G9</f>
        <v>8.9</v>
      </c>
      <c r="H22" s="4">
        <f ca="1">H9</f>
        <v>15.9</v>
      </c>
      <c r="I22" s="4">
        <f ca="1">I9</f>
        <v>28.3</v>
      </c>
      <c r="J22" s="4">
        <f>Schalltool_HERZ!C10</f>
        <v>12</v>
      </c>
    </row>
    <row r="23" spans="1:10" x14ac:dyDescent="0.2">
      <c r="A23" s="4">
        <v>1.5</v>
      </c>
      <c r="B23" s="4">
        <f ca="1">IF(Daten_WP!$B$8="Samsung",Berechnung_Abstand_Kühlen!A23,0)</f>
        <v>1.5</v>
      </c>
      <c r="C23" s="16">
        <f ca="1">IF(Daten_WP!$B$8="Herz",$C$3+10*LOG($C$2/(4*PI()*B23^2))+$C$4+$C$5,IF(Daten_WP!$B$8="Samsung",$C$3+10*LOG($C$2/(4*PI()*B23^2))+$C$4+$C$6))</f>
        <v>60.506676091945039</v>
      </c>
      <c r="D23" s="4">
        <f ca="1">IF(Bezug!$G$2=1,Planungsrichtwerte_Übersicht!$C$5,IF(Bezug!$G$2=2,Planungsrichtwerte_Übersicht!$C$11,Planungsrichtwerte_Übersicht!$C$17))</f>
        <v>45</v>
      </c>
      <c r="E23" s="4">
        <f ca="1">IF(Bezug!$G$2=1,Planungsrichtwerte_Übersicht!$C$6,IF(Bezug!$G$2=2,"-",Planungsrichtwerte_Übersicht!$C$18))</f>
        <v>40</v>
      </c>
      <c r="F23" s="4">
        <f ca="1">IF(Bezug!$G$2=1,Planungsrichtwerte_Übersicht!$C$7,IF(Bezug!$G$2=2,Planungsrichtwerte_Übersicht!$C$13,Planungsrichtwerte_Übersicht!$C$19))</f>
        <v>35</v>
      </c>
      <c r="G23" s="17"/>
      <c r="H23" s="17"/>
    </row>
    <row r="24" spans="1:10" x14ac:dyDescent="0.2">
      <c r="A24" s="4">
        <v>1.6</v>
      </c>
      <c r="B24" s="4">
        <f ca="1">IF(Daten_WP!$B$8="Samsung",Berechnung_Abstand_Kühlen!A24,0)</f>
        <v>1.6</v>
      </c>
      <c r="C24" s="16">
        <f ca="1">IF(Daten_WP!$B$8="Herz",$C$3+10*LOG($C$2/(4*PI()*B24^2))+$C$4+$C$5,IF(Daten_WP!$B$8="Samsung",$C$3+10*LOG($C$2/(4*PI()*B24^2))+$C$4+$C$6))</f>
        <v>59.946101619940166</v>
      </c>
      <c r="D24" s="4">
        <f ca="1">IF(Bezug!$G$2=1,Planungsrichtwerte_Übersicht!$C$5,IF(Bezug!$G$2=2,Planungsrichtwerte_Übersicht!$C$11,Planungsrichtwerte_Übersicht!$C$17))</f>
        <v>45</v>
      </c>
      <c r="E24" s="4">
        <f ca="1">IF(Bezug!$G$2=1,Planungsrichtwerte_Übersicht!$C$6,IF(Bezug!$G$2=2,"-",Planungsrichtwerte_Übersicht!$C$18))</f>
        <v>40</v>
      </c>
      <c r="F24" s="4">
        <f ca="1">IF(Bezug!$G$2=1,Planungsrichtwerte_Übersicht!$C$7,IF(Bezug!$G$2=2,Planungsrichtwerte_Übersicht!$C$13,Planungsrichtwerte_Übersicht!$C$19))</f>
        <v>35</v>
      </c>
      <c r="G24" s="17"/>
      <c r="H24" s="17"/>
    </row>
    <row r="25" spans="1:10" x14ac:dyDescent="0.2">
      <c r="A25" s="4">
        <v>1.7</v>
      </c>
      <c r="B25" s="4">
        <f ca="1">IF(Daten_WP!$B$8="Samsung",Berechnung_Abstand_Kühlen!A25,0)</f>
        <v>1.7</v>
      </c>
      <c r="C25" s="16">
        <f ca="1">IF(Daten_WP!$B$8="Herz",$C$3+10*LOG($C$2/(4*PI()*B25^2))+$C$4+$C$5,IF(Daten_WP!$B$8="Samsung",$C$3+10*LOG($C$2/(4*PI()*B25^2))+$C$4+$C$6))</f>
        <v>59.419522845493184</v>
      </c>
      <c r="D25" s="4">
        <f ca="1">IF(Bezug!$G$2=1,Planungsrichtwerte_Übersicht!$C$5,IF(Bezug!$G$2=2,Planungsrichtwerte_Übersicht!$C$11,Planungsrichtwerte_Übersicht!$C$17))</f>
        <v>45</v>
      </c>
      <c r="E25" s="4">
        <f ca="1">IF(Bezug!$G$2=1,Planungsrichtwerte_Übersicht!$C$6,IF(Bezug!$G$2=2,"-",Planungsrichtwerte_Übersicht!$C$18))</f>
        <v>40</v>
      </c>
      <c r="F25" s="4">
        <f ca="1">IF(Bezug!$G$2=1,Planungsrichtwerte_Übersicht!$C$7,IF(Bezug!$G$2=2,Planungsrichtwerte_Übersicht!$C$13,Planungsrichtwerte_Übersicht!$C$19))</f>
        <v>35</v>
      </c>
      <c r="G25" s="17"/>
      <c r="H25" s="17"/>
    </row>
    <row r="26" spans="1:10" x14ac:dyDescent="0.2">
      <c r="A26" s="4">
        <v>1.8</v>
      </c>
      <c r="B26" s="4">
        <f ca="1">IF(Daten_WP!$B$8="Samsung",Berechnung_Abstand_Kühlen!A26,0)</f>
        <v>1.8</v>
      </c>
      <c r="C26" s="16">
        <f ca="1">IF(Daten_WP!$B$8="Herz",$C$3+10*LOG($C$2/(4*PI()*B26^2))+$C$4+$C$5,IF(Daten_WP!$B$8="Samsung",$C$3+10*LOG($C$2/(4*PI()*B26^2))+$C$4+$C$6))</f>
        <v>58.923051170992537</v>
      </c>
      <c r="D26" s="4">
        <f ca="1">IF(Bezug!$G$2=1,Planungsrichtwerte_Übersicht!$C$5,IF(Bezug!$G$2=2,Planungsrichtwerte_Übersicht!$C$11,Planungsrichtwerte_Übersicht!$C$17))</f>
        <v>45</v>
      </c>
      <c r="E26" s="4">
        <f ca="1">IF(Bezug!$G$2=1,Planungsrichtwerte_Übersicht!$C$6,IF(Bezug!$G$2=2,"-",Planungsrichtwerte_Übersicht!$C$18))</f>
        <v>40</v>
      </c>
      <c r="F26" s="4">
        <f ca="1">IF(Bezug!$G$2=1,Planungsrichtwerte_Übersicht!$C$7,IF(Bezug!$G$2=2,Planungsrichtwerte_Übersicht!$C$13,Planungsrichtwerte_Übersicht!$C$19))</f>
        <v>35</v>
      </c>
      <c r="G26" s="17"/>
      <c r="H26" s="17"/>
    </row>
    <row r="27" spans="1:10" x14ac:dyDescent="0.2">
      <c r="A27" s="4">
        <v>1.9</v>
      </c>
      <c r="B27" s="4">
        <f ca="1">IF(Daten_WP!$B$8="Samsung",Berechnung_Abstand_Kühlen!A27,0)</f>
        <v>1.9</v>
      </c>
      <c r="C27" s="16">
        <f ca="1">IF(Daten_WP!$B$8="Herz",$C$3+10*LOG($C$2/(4*PI()*B27^2))+$C$4+$C$5,IF(Daten_WP!$B$8="Samsung",$C$3+10*LOG($C$2/(4*PI()*B27^2))+$C$4+$C$6))</f>
        <v>58.453429254002081</v>
      </c>
      <c r="D27" s="4">
        <f ca="1">IF(Bezug!$G$2=1,Planungsrichtwerte_Übersicht!$C$5,IF(Bezug!$G$2=2,Planungsrichtwerte_Übersicht!$C$11,Planungsrichtwerte_Übersicht!$C$17))</f>
        <v>45</v>
      </c>
      <c r="E27" s="4">
        <f ca="1">IF(Bezug!$G$2=1,Planungsrichtwerte_Übersicht!$C$6,IF(Bezug!$G$2=2,"-",Planungsrichtwerte_Übersicht!$C$18))</f>
        <v>40</v>
      </c>
      <c r="F27" s="4">
        <f ca="1">IF(Bezug!$G$2=1,Planungsrichtwerte_Übersicht!$C$7,IF(Bezug!$G$2=2,Planungsrichtwerte_Übersicht!$C$13,Planungsrichtwerte_Übersicht!$C$19))</f>
        <v>35</v>
      </c>
      <c r="G27" s="17"/>
      <c r="H27" s="17"/>
    </row>
    <row r="28" spans="1:10" x14ac:dyDescent="0.2">
      <c r="A28" s="4">
        <v>2</v>
      </c>
      <c r="B28" s="4">
        <f ca="1">IF(Daten_WP!$B$8="Samsung",Berechnung_Abstand_Kühlen!A28,0)</f>
        <v>2</v>
      </c>
      <c r="C28" s="16">
        <f ca="1">IF(Daten_WP!$B$8="Herz",$C$3+10*LOG($C$2/(4*PI()*B28^2))+$C$4+$C$5,IF(Daten_WP!$B$8="Samsung",$C$3+10*LOG($C$2/(4*PI()*B28^2))+$C$4+$C$6))</f>
        <v>58.007901359779041</v>
      </c>
      <c r="D28" s="4">
        <f ca="1">IF(Bezug!$G$2=1,Planungsrichtwerte_Übersicht!$C$5,IF(Bezug!$G$2=2,Planungsrichtwerte_Übersicht!$C$11,Planungsrichtwerte_Übersicht!$C$17))</f>
        <v>45</v>
      </c>
      <c r="E28" s="4">
        <f ca="1">IF(Bezug!$G$2=1,Planungsrichtwerte_Übersicht!$C$6,IF(Bezug!$G$2=2,"-",Planungsrichtwerte_Übersicht!$C$18))</f>
        <v>40</v>
      </c>
      <c r="F28" s="4">
        <f ca="1">IF(Bezug!$G$2=1,Planungsrichtwerte_Übersicht!$C$7,IF(Bezug!$G$2=2,Planungsrichtwerte_Übersicht!$C$13,Planungsrichtwerte_Übersicht!$C$19))</f>
        <v>35</v>
      </c>
      <c r="G28" s="17"/>
      <c r="H28" s="17"/>
    </row>
    <row r="29" spans="1:10" x14ac:dyDescent="0.2">
      <c r="A29" s="4">
        <v>2.1</v>
      </c>
      <c r="B29" s="4">
        <f ca="1">IF(Daten_WP!$B$8="Samsung",Berechnung_Abstand_Kühlen!A29,0)</f>
        <v>2.1</v>
      </c>
      <c r="C29" s="16">
        <f ca="1">IF(Daten_WP!$B$8="Herz",$C$3+10*LOG($C$2/(4*PI()*B29^2))+$C$4+$C$5,IF(Daten_WP!$B$8="Samsung",$C$3+10*LOG($C$2/(4*PI()*B29^2))+$C$4+$C$6))</f>
        <v>57.584115378380275</v>
      </c>
      <c r="D29" s="4">
        <f ca="1">IF(Bezug!$G$2=1,Planungsrichtwerte_Übersicht!$C$5,IF(Bezug!$G$2=2,Planungsrichtwerte_Übersicht!$C$11,Planungsrichtwerte_Übersicht!$C$17))</f>
        <v>45</v>
      </c>
      <c r="E29" s="4">
        <f ca="1">IF(Bezug!$G$2=1,Planungsrichtwerte_Übersicht!$C$6,IF(Bezug!$G$2=2,"-",Planungsrichtwerte_Übersicht!$C$18))</f>
        <v>40</v>
      </c>
      <c r="F29" s="4">
        <f ca="1">IF(Bezug!$G$2=1,Planungsrichtwerte_Übersicht!$C$7,IF(Bezug!$G$2=2,Planungsrichtwerte_Übersicht!$C$13,Planungsrichtwerte_Übersicht!$C$19))</f>
        <v>35</v>
      </c>
      <c r="G29" s="17"/>
      <c r="H29" s="17"/>
    </row>
    <row r="30" spans="1:10" x14ac:dyDescent="0.2">
      <c r="A30" s="4">
        <v>2.2000000000000002</v>
      </c>
      <c r="B30" s="4">
        <f ca="1">IF(Daten_WP!$B$8="Samsung",Berechnung_Abstand_Kühlen!A30,0)</f>
        <v>2.2000000000000002</v>
      </c>
      <c r="C30" s="16">
        <f ca="1">IF(Daten_WP!$B$8="Herz",$C$3+10*LOG($C$2/(4*PI()*B30^2))+$C$4+$C$5,IF(Daten_WP!$B$8="Samsung",$C$3+10*LOG($C$2/(4*PI()*B30^2))+$C$4+$C$6))</f>
        <v>57.180047656614533</v>
      </c>
      <c r="D30" s="4">
        <f ca="1">IF(Bezug!$G$2=1,Planungsrichtwerte_Übersicht!$C$5,IF(Bezug!$G$2=2,Planungsrichtwerte_Übersicht!$C$11,Planungsrichtwerte_Übersicht!$C$17))</f>
        <v>45</v>
      </c>
      <c r="E30" s="4">
        <f ca="1">IF(Bezug!$G$2=1,Planungsrichtwerte_Übersicht!$C$6,IF(Bezug!$G$2=2,"-",Planungsrichtwerte_Übersicht!$C$18))</f>
        <v>40</v>
      </c>
      <c r="F30" s="4">
        <f ca="1">IF(Bezug!$G$2=1,Planungsrichtwerte_Übersicht!$C$7,IF(Bezug!$G$2=2,Planungsrichtwerte_Übersicht!$C$13,Planungsrichtwerte_Übersicht!$C$19))</f>
        <v>35</v>
      </c>
      <c r="G30" s="17"/>
      <c r="H30" s="17"/>
    </row>
    <row r="31" spans="1:10" x14ac:dyDescent="0.2">
      <c r="A31" s="4">
        <v>2.2999999999999998</v>
      </c>
      <c r="B31" s="4">
        <f ca="1">IF(Daten_WP!$B$8="Samsung",Berechnung_Abstand_Kühlen!A31,0)</f>
        <v>2.2999999999999998</v>
      </c>
      <c r="C31" s="16">
        <f ca="1">IF(Daten_WP!$B$8="Herz",$C$3+10*LOG($C$2/(4*PI()*B31^2))+$C$4+$C$5,IF(Daten_WP!$B$8="Samsung",$C$3+10*LOG($C$2/(4*PI()*B31^2))+$C$4+$C$6))</f>
        <v>56.793944552706805</v>
      </c>
      <c r="D31" s="4">
        <f ca="1">IF(Bezug!$G$2=1,Planungsrichtwerte_Übersicht!$C$5,IF(Bezug!$G$2=2,Planungsrichtwerte_Übersicht!$C$11,Planungsrichtwerte_Übersicht!$C$17))</f>
        <v>45</v>
      </c>
      <c r="E31" s="4">
        <f ca="1">IF(Bezug!$G$2=1,Planungsrichtwerte_Übersicht!$C$6,IF(Bezug!$G$2=2,"-",Planungsrichtwerte_Übersicht!$C$18))</f>
        <v>40</v>
      </c>
      <c r="F31" s="4">
        <f ca="1">IF(Bezug!$G$2=1,Planungsrichtwerte_Übersicht!$C$7,IF(Bezug!$G$2=2,Planungsrichtwerte_Übersicht!$C$13,Planungsrichtwerte_Übersicht!$C$19))</f>
        <v>35</v>
      </c>
      <c r="G31" s="17"/>
      <c r="H31" s="17"/>
    </row>
    <row r="32" spans="1:10" x14ac:dyDescent="0.2">
      <c r="A32" s="4">
        <v>2.4</v>
      </c>
      <c r="B32" s="4">
        <f ca="1">IF(Daten_WP!$B$8="Samsung",Berechnung_Abstand_Kühlen!A32,0)</f>
        <v>2.4</v>
      </c>
      <c r="C32" s="16">
        <f ca="1">IF(Daten_WP!$B$8="Herz",$C$3+10*LOG($C$2/(4*PI()*B32^2))+$C$4+$C$5,IF(Daten_WP!$B$8="Samsung",$C$3+10*LOG($C$2/(4*PI()*B32^2))+$C$4+$C$6))</f>
        <v>56.424276438826539</v>
      </c>
      <c r="D32" s="4">
        <f ca="1">IF(Bezug!$G$2=1,Planungsrichtwerte_Übersicht!$C$5,IF(Bezug!$G$2=2,Planungsrichtwerte_Übersicht!$C$11,Planungsrichtwerte_Übersicht!$C$17))</f>
        <v>45</v>
      </c>
      <c r="E32" s="4">
        <f ca="1">IF(Bezug!$G$2=1,Planungsrichtwerte_Übersicht!$C$6,IF(Bezug!$G$2=2,"-",Planungsrichtwerte_Übersicht!$C$18))</f>
        <v>40</v>
      </c>
      <c r="F32" s="4">
        <f ca="1">IF(Bezug!$G$2=1,Planungsrichtwerte_Übersicht!$C$7,IF(Bezug!$G$2=2,Planungsrichtwerte_Übersicht!$C$13,Planungsrichtwerte_Übersicht!$C$19))</f>
        <v>35</v>
      </c>
      <c r="G32" s="17"/>
      <c r="H32" s="17"/>
    </row>
    <row r="33" spans="1:8" x14ac:dyDescent="0.2">
      <c r="A33" s="4">
        <v>2.5</v>
      </c>
      <c r="B33" s="4">
        <f ca="1">IF(Daten_WP!$B$8="Samsung",Berechnung_Abstand_Kühlen!A33,0)</f>
        <v>2.5</v>
      </c>
      <c r="C33" s="16">
        <f ca="1">IF(Daten_WP!$B$8="Herz",$C$3+10*LOG($C$2/(4*PI()*B33^2))+$C$4+$C$5,IF(Daten_WP!$B$8="Samsung",$C$3+10*LOG($C$2/(4*PI()*B33^2))+$C$4+$C$6))</f>
        <v>56.069701099617909</v>
      </c>
      <c r="D33" s="4">
        <f ca="1">IF(Bezug!$G$2=1,Planungsrichtwerte_Übersicht!$C$5,IF(Bezug!$G$2=2,Planungsrichtwerte_Übersicht!$C$11,Planungsrichtwerte_Übersicht!$C$17))</f>
        <v>45</v>
      </c>
      <c r="E33" s="4">
        <f ca="1">IF(Bezug!$G$2=1,Planungsrichtwerte_Übersicht!$C$6,IF(Bezug!$G$2=2,"-",Planungsrichtwerte_Übersicht!$C$18))</f>
        <v>40</v>
      </c>
      <c r="F33" s="4">
        <f ca="1">IF(Bezug!$G$2=1,Planungsrichtwerte_Übersicht!$C$7,IF(Bezug!$G$2=2,Planungsrichtwerte_Übersicht!$C$13,Planungsrichtwerte_Übersicht!$C$19))</f>
        <v>35</v>
      </c>
      <c r="G33" s="17"/>
      <c r="H33" s="17"/>
    </row>
    <row r="34" spans="1:8" x14ac:dyDescent="0.2">
      <c r="A34" s="4">
        <v>2.6</v>
      </c>
      <c r="B34" s="4">
        <f ca="1">IF(Daten_WP!$B$8="Samsung",Berechnung_Abstand_Kühlen!A34,0)</f>
        <v>2.6</v>
      </c>
      <c r="C34" s="16">
        <f ca="1">IF(Daten_WP!$B$8="Herz",$C$3+10*LOG($C$2/(4*PI()*B34^2))+$C$4+$C$5,IF(Daten_WP!$B$8="Samsung",$C$3+10*LOG($C$2/(4*PI()*B34^2))+$C$4+$C$6))</f>
        <v>55.729034313642302</v>
      </c>
      <c r="D34" s="4">
        <f ca="1">IF(Bezug!$G$2=1,Planungsrichtwerte_Übersicht!$C$5,IF(Bezug!$G$2=2,Planungsrichtwerte_Übersicht!$C$11,Planungsrichtwerte_Übersicht!$C$17))</f>
        <v>45</v>
      </c>
      <c r="E34" s="4">
        <f ca="1">IF(Bezug!$G$2=1,Planungsrichtwerte_Übersicht!$C$6,IF(Bezug!$G$2=2,"-",Planungsrichtwerte_Übersicht!$C$18))</f>
        <v>40</v>
      </c>
      <c r="F34" s="4">
        <f ca="1">IF(Bezug!$G$2=1,Planungsrichtwerte_Übersicht!$C$7,IF(Bezug!$G$2=2,Planungsrichtwerte_Übersicht!$C$13,Planungsrichtwerte_Übersicht!$C$19))</f>
        <v>35</v>
      </c>
      <c r="G34" s="17"/>
      <c r="H34" s="17"/>
    </row>
    <row r="35" spans="1:8" x14ac:dyDescent="0.2">
      <c r="A35" s="4">
        <v>2.7</v>
      </c>
      <c r="B35" s="4">
        <f ca="1">IF(Daten_WP!$B$8="Samsung",Berechnung_Abstand_Kühlen!A35,0)</f>
        <v>2.7</v>
      </c>
      <c r="C35" s="16">
        <f ca="1">IF(Daten_WP!$B$8="Herz",$C$3+10*LOG($C$2/(4*PI()*B35^2))+$C$4+$C$5,IF(Daten_WP!$B$8="Samsung",$C$3+10*LOG($C$2/(4*PI()*B35^2))+$C$4+$C$6))</f>
        <v>55.40122598987891</v>
      </c>
      <c r="D35" s="4">
        <f ca="1">IF(Bezug!$G$2=1,Planungsrichtwerte_Übersicht!$C$5,IF(Bezug!$G$2=2,Planungsrichtwerte_Übersicht!$C$11,Planungsrichtwerte_Übersicht!$C$17))</f>
        <v>45</v>
      </c>
      <c r="E35" s="4">
        <f ca="1">IF(Bezug!$G$2=1,Planungsrichtwerte_Übersicht!$C$6,IF(Bezug!$G$2=2,"-",Planungsrichtwerte_Übersicht!$C$18))</f>
        <v>40</v>
      </c>
      <c r="F35" s="4">
        <f ca="1">IF(Bezug!$G$2=1,Planungsrichtwerte_Übersicht!$C$7,IF(Bezug!$G$2=2,Planungsrichtwerte_Übersicht!$C$13,Planungsrichtwerte_Übersicht!$C$19))</f>
        <v>35</v>
      </c>
      <c r="G35" s="17"/>
      <c r="H35" s="17"/>
    </row>
    <row r="36" spans="1:8" x14ac:dyDescent="0.2">
      <c r="A36" s="4">
        <v>2.8</v>
      </c>
      <c r="B36" s="4">
        <f ca="1">IF(Daten_WP!$B$8="Samsung",Berechnung_Abstand_Kühlen!A36,0)</f>
        <v>2.8</v>
      </c>
      <c r="C36" s="16">
        <f ca="1">IF(Daten_WP!$B$8="Herz",$C$3+10*LOG($C$2/(4*PI()*B36^2))+$C$4+$C$5,IF(Daten_WP!$B$8="Samsung",$C$3+10*LOG($C$2/(4*PI()*B36^2))+$C$4+$C$6))</f>
        <v>55.085340646214277</v>
      </c>
      <c r="D36" s="4">
        <f ca="1">IF(Bezug!$G$2=1,Planungsrichtwerte_Übersicht!$C$5,IF(Bezug!$G$2=2,Planungsrichtwerte_Übersicht!$C$11,Planungsrichtwerte_Übersicht!$C$17))</f>
        <v>45</v>
      </c>
      <c r="E36" s="4">
        <f ca="1">IF(Bezug!$G$2=1,Planungsrichtwerte_Übersicht!$C$6,IF(Bezug!$G$2=2,"-",Planungsrichtwerte_Übersicht!$C$18))</f>
        <v>40</v>
      </c>
      <c r="F36" s="4">
        <f ca="1">IF(Bezug!$G$2=1,Planungsrichtwerte_Übersicht!$C$7,IF(Bezug!$G$2=2,Planungsrichtwerte_Übersicht!$C$13,Planungsrichtwerte_Übersicht!$C$19))</f>
        <v>35</v>
      </c>
      <c r="G36" s="17"/>
      <c r="H36" s="17"/>
    </row>
    <row r="37" spans="1:8" x14ac:dyDescent="0.2">
      <c r="A37" s="4">
        <v>2.9</v>
      </c>
      <c r="B37" s="4">
        <f ca="1">IF(Daten_WP!$B$8="Samsung",Berechnung_Abstand_Kühlen!A37,0)</f>
        <v>2.9</v>
      </c>
      <c r="C37" s="16">
        <f ca="1">IF(Daten_WP!$B$8="Herz",$C$3+10*LOG($C$2/(4*PI()*B37^2))+$C$4+$C$5,IF(Daten_WP!$B$8="Samsung",$C$3+10*LOG($C$2/(4*PI()*B37^2))+$C$4+$C$6))</f>
        <v>54.780541315079539</v>
      </c>
      <c r="D37" s="4">
        <f ca="1">IF(Bezug!$G$2=1,Planungsrichtwerte_Übersicht!$C$5,IF(Bezug!$G$2=2,Planungsrichtwerte_Übersicht!$C$11,Planungsrichtwerte_Übersicht!$C$17))</f>
        <v>45</v>
      </c>
      <c r="E37" s="4">
        <f ca="1">IF(Bezug!$G$2=1,Planungsrichtwerte_Übersicht!$C$6,IF(Bezug!$G$2=2,"-",Planungsrichtwerte_Übersicht!$C$18))</f>
        <v>40</v>
      </c>
      <c r="F37" s="4">
        <f ca="1">IF(Bezug!$G$2=1,Planungsrichtwerte_Übersicht!$C$7,IF(Bezug!$G$2=2,Planungsrichtwerte_Übersicht!$C$13,Planungsrichtwerte_Übersicht!$C$19))</f>
        <v>35</v>
      </c>
      <c r="G37" s="17"/>
      <c r="H37" s="17"/>
    </row>
    <row r="38" spans="1:8" x14ac:dyDescent="0.2">
      <c r="A38" s="4">
        <v>3</v>
      </c>
      <c r="B38" s="4">
        <f ca="1">IF(Daten_WP!$B$8="Samsung",Berechnung_Abstand_Kühlen!A38,0)</f>
        <v>3</v>
      </c>
      <c r="C38" s="16">
        <f ca="1">IF(Daten_WP!$B$8="Herz",$C$3+10*LOG($C$2/(4*PI()*B38^2))+$C$4+$C$5,IF(Daten_WP!$B$8="Samsung",$C$3+10*LOG($C$2/(4*PI()*B38^2))+$C$4+$C$6))</f>
        <v>54.486076178665414</v>
      </c>
      <c r="D38" s="4">
        <f ca="1">IF(Bezug!$G$2=1,Planungsrichtwerte_Übersicht!$C$5,IF(Bezug!$G$2=2,Planungsrichtwerte_Übersicht!$C$11,Planungsrichtwerte_Übersicht!$C$17))</f>
        <v>45</v>
      </c>
      <c r="E38" s="4">
        <f ca="1">IF(Bezug!$G$2=1,Planungsrichtwerte_Übersicht!$C$6,IF(Bezug!$G$2=2,"-",Planungsrichtwerte_Übersicht!$C$18))</f>
        <v>40</v>
      </c>
      <c r="F38" s="4">
        <f ca="1">IF(Bezug!$G$2=1,Planungsrichtwerte_Übersicht!$C$7,IF(Bezug!$G$2=2,Planungsrichtwerte_Übersicht!$C$13,Planungsrichtwerte_Übersicht!$C$19))</f>
        <v>35</v>
      </c>
      <c r="G38" s="17"/>
      <c r="H38" s="17"/>
    </row>
    <row r="39" spans="1:8" x14ac:dyDescent="0.2">
      <c r="A39" s="4">
        <v>3.1</v>
      </c>
      <c r="B39" s="4">
        <f ca="1">IF(Daten_WP!$B$8="Samsung",Berechnung_Abstand_Kühlen!A39,0)</f>
        <v>3.1</v>
      </c>
      <c r="C39" s="16">
        <f ca="1">IF(Daten_WP!$B$8="Herz",$C$3+10*LOG($C$2/(4*PI()*B39^2))+$C$4+$C$5,IF(Daten_WP!$B$8="Samsung",$C$3+10*LOG($C$2/(4*PI()*B39^2))+$C$4+$C$6))</f>
        <v>54.201267396373211</v>
      </c>
      <c r="D39" s="4">
        <f ca="1">IF(Bezug!$G$2=1,Planungsrichtwerte_Übersicht!$C$5,IF(Bezug!$G$2=2,Planungsrichtwerte_Übersicht!$C$11,Planungsrichtwerte_Übersicht!$C$17))</f>
        <v>45</v>
      </c>
      <c r="E39" s="4">
        <f ca="1">IF(Bezug!$G$2=1,Planungsrichtwerte_Übersicht!$C$6,IF(Bezug!$G$2=2,"-",Planungsrichtwerte_Übersicht!$C$18))</f>
        <v>40</v>
      </c>
      <c r="F39" s="4">
        <f ca="1">IF(Bezug!$G$2=1,Planungsrichtwerte_Übersicht!$C$7,IF(Bezug!$G$2=2,Planungsrichtwerte_Übersicht!$C$13,Planungsrichtwerte_Übersicht!$C$19))</f>
        <v>35</v>
      </c>
      <c r="G39" s="17"/>
      <c r="H39" s="17"/>
    </row>
    <row r="40" spans="1:8" x14ac:dyDescent="0.2">
      <c r="A40" s="4">
        <v>3.2</v>
      </c>
      <c r="B40" s="4">
        <f ca="1">IF(Daten_WP!$B$8="Samsung",Berechnung_Abstand_Kühlen!A40,0)</f>
        <v>3.2</v>
      </c>
      <c r="C40" s="16">
        <f ca="1">IF(Daten_WP!$B$8="Herz",$C$3+10*LOG($C$2/(4*PI()*B40^2))+$C$4+$C$5,IF(Daten_WP!$B$8="Samsung",$C$3+10*LOG($C$2/(4*PI()*B40^2))+$C$4+$C$6))</f>
        <v>53.92550170666054</v>
      </c>
      <c r="D40" s="4">
        <f ca="1">IF(Bezug!$G$2=1,Planungsrichtwerte_Übersicht!$C$5,IF(Bezug!$G$2=2,Planungsrichtwerte_Übersicht!$C$11,Planungsrichtwerte_Übersicht!$C$17))</f>
        <v>45</v>
      </c>
      <c r="E40" s="4">
        <f ca="1">IF(Bezug!$G$2=1,Planungsrichtwerte_Übersicht!$C$6,IF(Bezug!$G$2=2,"-",Planungsrichtwerte_Übersicht!$C$18))</f>
        <v>40</v>
      </c>
      <c r="F40" s="4">
        <f ca="1">IF(Bezug!$G$2=1,Planungsrichtwerte_Übersicht!$C$7,IF(Bezug!$G$2=2,Planungsrichtwerte_Übersicht!$C$13,Planungsrichtwerte_Übersicht!$C$19))</f>
        <v>35</v>
      </c>
      <c r="G40" s="17"/>
      <c r="H40" s="17"/>
    </row>
    <row r="41" spans="1:8" x14ac:dyDescent="0.2">
      <c r="A41" s="4">
        <v>3.3</v>
      </c>
      <c r="B41" s="4">
        <f ca="1">IF(Daten_WP!$B$8="Samsung",Berechnung_Abstand_Kühlen!A41,0)</f>
        <v>3.3</v>
      </c>
      <c r="C41" s="16">
        <f ca="1">IF(Daten_WP!$B$8="Herz",$C$3+10*LOG($C$2/(4*PI()*B41^2))+$C$4+$C$5,IF(Daten_WP!$B$8="Samsung",$C$3+10*LOG($C$2/(4*PI()*B41^2))+$C$4+$C$6))</f>
        <v>53.658222475500914</v>
      </c>
      <c r="D41" s="4">
        <f ca="1">IF(Bezug!$G$2=1,Planungsrichtwerte_Übersicht!$C$5,IF(Bezug!$G$2=2,Planungsrichtwerte_Übersicht!$C$11,Planungsrichtwerte_Übersicht!$C$17))</f>
        <v>45</v>
      </c>
      <c r="E41" s="4">
        <f ca="1">IF(Bezug!$G$2=1,Planungsrichtwerte_Übersicht!$C$6,IF(Bezug!$G$2=2,"-",Planungsrichtwerte_Übersicht!$C$18))</f>
        <v>40</v>
      </c>
      <c r="F41" s="4">
        <f ca="1">IF(Bezug!$G$2=1,Planungsrichtwerte_Übersicht!$C$7,IF(Bezug!$G$2=2,Planungsrichtwerte_Übersicht!$C$13,Planungsrichtwerte_Übersicht!$C$19))</f>
        <v>35</v>
      </c>
      <c r="G41" s="17"/>
      <c r="H41" s="17"/>
    </row>
    <row r="42" spans="1:8" x14ac:dyDescent="0.2">
      <c r="A42" s="4">
        <v>3.4</v>
      </c>
      <c r="B42" s="4">
        <f ca="1">IF(Daten_WP!$B$8="Samsung",Berechnung_Abstand_Kühlen!A42,0)</f>
        <v>3.4</v>
      </c>
      <c r="C42" s="16">
        <f ca="1">IF(Daten_WP!$B$8="Herz",$C$3+10*LOG($C$2/(4*PI()*B42^2))+$C$4+$C$5,IF(Daten_WP!$B$8="Samsung",$C$3+10*LOG($C$2/(4*PI()*B42^2))+$C$4+$C$6))</f>
        <v>53.398922932213559</v>
      </c>
      <c r="D42" s="4">
        <f ca="1">IF(Bezug!$G$2=1,Planungsrichtwerte_Übersicht!$C$5,IF(Bezug!$G$2=2,Planungsrichtwerte_Übersicht!$C$11,Planungsrichtwerte_Übersicht!$C$17))</f>
        <v>45</v>
      </c>
      <c r="E42" s="4">
        <f ca="1">IF(Bezug!$G$2=1,Planungsrichtwerte_Übersicht!$C$6,IF(Bezug!$G$2=2,"-",Planungsrichtwerte_Übersicht!$C$18))</f>
        <v>40</v>
      </c>
      <c r="F42" s="4">
        <f ca="1">IF(Bezug!$G$2=1,Planungsrichtwerte_Übersicht!$C$7,IF(Bezug!$G$2=2,Planungsrichtwerte_Übersicht!$C$13,Planungsrichtwerte_Übersicht!$C$19))</f>
        <v>35</v>
      </c>
      <c r="G42" s="17"/>
      <c r="H42" s="17"/>
    </row>
    <row r="43" spans="1:8" x14ac:dyDescent="0.2">
      <c r="A43" s="4">
        <v>3.5</v>
      </c>
      <c r="B43" s="4">
        <f ca="1">IF(Daten_WP!$B$8="Samsung",Berechnung_Abstand_Kühlen!A43,0)</f>
        <v>3.5</v>
      </c>
      <c r="C43" s="16">
        <f ca="1">IF(Daten_WP!$B$8="Herz",$C$3+10*LOG($C$2/(4*PI()*B43^2))+$C$4+$C$5,IF(Daten_WP!$B$8="Samsung",$C$3+10*LOG($C$2/(4*PI()*B43^2))+$C$4+$C$6))</f>
        <v>53.147140386053152</v>
      </c>
      <c r="D43" s="4">
        <f ca="1">IF(Bezug!$G$2=1,Planungsrichtwerte_Übersicht!$C$5,IF(Bezug!$G$2=2,Planungsrichtwerte_Übersicht!$C$11,Planungsrichtwerte_Übersicht!$C$17))</f>
        <v>45</v>
      </c>
      <c r="E43" s="4">
        <f ca="1">IF(Bezug!$G$2=1,Planungsrichtwerte_Übersicht!$C$6,IF(Bezug!$G$2=2,"-",Planungsrichtwerte_Übersicht!$C$18))</f>
        <v>40</v>
      </c>
      <c r="F43" s="4">
        <f ca="1">IF(Bezug!$G$2=1,Planungsrichtwerte_Übersicht!$C$7,IF(Bezug!$G$2=2,Planungsrichtwerte_Übersicht!$C$13,Planungsrichtwerte_Übersicht!$C$19))</f>
        <v>35</v>
      </c>
      <c r="G43" s="17"/>
      <c r="H43" s="17"/>
    </row>
    <row r="44" spans="1:8" x14ac:dyDescent="0.2">
      <c r="A44" s="4">
        <v>3.6</v>
      </c>
      <c r="B44" s="4">
        <f ca="1">IF(Daten_WP!$B$8="Samsung",Berechnung_Abstand_Kühlen!A44,0)</f>
        <v>3.6</v>
      </c>
      <c r="C44" s="16">
        <f ca="1">IF(Daten_WP!$B$8="Herz",$C$3+10*LOG($C$2/(4*PI()*B44^2))+$C$4+$C$5,IF(Daten_WP!$B$8="Samsung",$C$3+10*LOG($C$2/(4*PI()*B44^2))+$C$4+$C$6))</f>
        <v>52.902451257712912</v>
      </c>
      <c r="D44" s="4">
        <f ca="1">IF(Bezug!$G$2=1,Planungsrichtwerte_Übersicht!$C$5,IF(Bezug!$G$2=2,Planungsrichtwerte_Übersicht!$C$11,Planungsrichtwerte_Übersicht!$C$17))</f>
        <v>45</v>
      </c>
      <c r="E44" s="4">
        <f ca="1">IF(Bezug!$G$2=1,Planungsrichtwerte_Übersicht!$C$6,IF(Bezug!$G$2=2,"-",Planungsrichtwerte_Übersicht!$C$18))</f>
        <v>40</v>
      </c>
      <c r="F44" s="4">
        <f ca="1">IF(Bezug!$G$2=1,Planungsrichtwerte_Übersicht!$C$7,IF(Bezug!$G$2=2,Planungsrichtwerte_Übersicht!$C$13,Planungsrichtwerte_Übersicht!$C$19))</f>
        <v>35</v>
      </c>
      <c r="G44" s="17"/>
      <c r="H44" s="17"/>
    </row>
    <row r="45" spans="1:8" x14ac:dyDescent="0.2">
      <c r="A45" s="4">
        <v>3.7</v>
      </c>
      <c r="B45" s="4">
        <f ca="1">IF(Daten_WP!$B$8="Samsung",Berechnung_Abstand_Kühlen!A45,0)</f>
        <v>3.7</v>
      </c>
      <c r="C45" s="16">
        <f ca="1">IF(Daten_WP!$B$8="Herz",$C$3+10*LOG($C$2/(4*PI()*B45^2))+$C$4+$C$5,IF(Daten_WP!$B$8="Samsung",$C$3+10*LOG($C$2/(4*PI()*B45^2))+$C$4+$C$6))</f>
        <v>52.664466791718766</v>
      </c>
      <c r="D45" s="4">
        <f ca="1">IF(Bezug!$G$2=1,Planungsrichtwerte_Übersicht!$C$5,IF(Bezug!$G$2=2,Planungsrichtwerte_Übersicht!$C$11,Planungsrichtwerte_Übersicht!$C$17))</f>
        <v>45</v>
      </c>
      <c r="E45" s="4">
        <f ca="1">IF(Bezug!$G$2=1,Planungsrichtwerte_Übersicht!$C$6,IF(Bezug!$G$2=2,"-",Planungsrichtwerte_Übersicht!$C$18))</f>
        <v>40</v>
      </c>
      <c r="F45" s="4">
        <f ca="1">IF(Bezug!$G$2=1,Planungsrichtwerte_Übersicht!$C$7,IF(Bezug!$G$2=2,Planungsrichtwerte_Übersicht!$C$13,Planungsrichtwerte_Übersicht!$C$19))</f>
        <v>35</v>
      </c>
      <c r="G45" s="17"/>
      <c r="H45" s="17"/>
    </row>
    <row r="46" spans="1:8" x14ac:dyDescent="0.2">
      <c r="A46" s="4">
        <v>3.8</v>
      </c>
      <c r="B46" s="4">
        <f ca="1">IF(Daten_WP!$B$8="Samsung",Berechnung_Abstand_Kühlen!A46,0)</f>
        <v>3.8</v>
      </c>
      <c r="C46" s="16">
        <f ca="1">IF(Daten_WP!$B$8="Herz",$C$3+10*LOG($C$2/(4*PI()*B46^2))+$C$4+$C$5,IF(Daten_WP!$B$8="Samsung",$C$3+10*LOG($C$2/(4*PI()*B46^2))+$C$4+$C$6))</f>
        <v>52.432829340722463</v>
      </c>
      <c r="D46" s="4">
        <f ca="1">IF(Bezug!$G$2=1,Planungsrichtwerte_Übersicht!$C$5,IF(Bezug!$G$2=2,Planungsrichtwerte_Übersicht!$C$11,Planungsrichtwerte_Übersicht!$C$17))</f>
        <v>45</v>
      </c>
      <c r="E46" s="4">
        <f ca="1">IF(Bezug!$G$2=1,Planungsrichtwerte_Übersicht!$C$6,IF(Bezug!$G$2=2,"-",Planungsrichtwerte_Übersicht!$C$18))</f>
        <v>40</v>
      </c>
      <c r="F46" s="4">
        <f ca="1">IF(Bezug!$G$2=1,Planungsrichtwerte_Übersicht!$C$7,IF(Bezug!$G$2=2,Planungsrichtwerte_Übersicht!$C$13,Planungsrichtwerte_Übersicht!$C$19))</f>
        <v>35</v>
      </c>
      <c r="G46" s="17"/>
      <c r="H46" s="17"/>
    </row>
    <row r="47" spans="1:8" x14ac:dyDescent="0.2">
      <c r="A47" s="4">
        <v>3.9</v>
      </c>
      <c r="B47" s="4">
        <f ca="1">IF(Daten_WP!$B$8="Samsung",Berechnung_Abstand_Kühlen!A47,0)</f>
        <v>3.9</v>
      </c>
      <c r="C47" s="16">
        <f ca="1">IF(Daten_WP!$B$8="Herz",$C$3+10*LOG($C$2/(4*PI()*B47^2))+$C$4+$C$5,IF(Daten_WP!$B$8="Samsung",$C$3+10*LOG($C$2/(4*PI()*B47^2))+$C$4+$C$6))</f>
        <v>52.207209132528675</v>
      </c>
      <c r="D47" s="4">
        <f ca="1">IF(Bezug!$G$2=1,Planungsrichtwerte_Übersicht!$C$5,IF(Bezug!$G$2=2,Planungsrichtwerte_Übersicht!$C$11,Planungsrichtwerte_Übersicht!$C$17))</f>
        <v>45</v>
      </c>
      <c r="E47" s="4">
        <f ca="1">IF(Bezug!$G$2=1,Planungsrichtwerte_Übersicht!$C$6,IF(Bezug!$G$2=2,"-",Planungsrichtwerte_Übersicht!$C$18))</f>
        <v>40</v>
      </c>
      <c r="F47" s="4">
        <f ca="1">IF(Bezug!$G$2=1,Planungsrichtwerte_Übersicht!$C$7,IF(Bezug!$G$2=2,Planungsrichtwerte_Übersicht!$C$13,Planungsrichtwerte_Übersicht!$C$19))</f>
        <v>35</v>
      </c>
      <c r="G47" s="17"/>
      <c r="H47" s="17"/>
    </row>
    <row r="48" spans="1:8" x14ac:dyDescent="0.2">
      <c r="A48" s="4">
        <v>4</v>
      </c>
      <c r="B48" s="4">
        <f ca="1">IF(Daten_WP!$B$8="Samsung",Berechnung_Abstand_Kühlen!A48,0)</f>
        <v>4</v>
      </c>
      <c r="C48" s="16">
        <f ca="1">IF(Daten_WP!$B$8="Herz",$C$3+10*LOG($C$2/(4*PI()*B48^2))+$C$4+$C$5,IF(Daten_WP!$B$8="Samsung",$C$3+10*LOG($C$2/(4*PI()*B48^2))+$C$4+$C$6))</f>
        <v>51.987301446499416</v>
      </c>
      <c r="D48" s="4">
        <f ca="1">IF(Bezug!$G$2=1,Planungsrichtwerte_Übersicht!$C$5,IF(Bezug!$G$2=2,Planungsrichtwerte_Übersicht!$C$11,Planungsrichtwerte_Übersicht!$C$17))</f>
        <v>45</v>
      </c>
      <c r="E48" s="4">
        <f ca="1">IF(Bezug!$G$2=1,Planungsrichtwerte_Übersicht!$C$6,IF(Bezug!$G$2=2,"-",Planungsrichtwerte_Übersicht!$C$18))</f>
        <v>40</v>
      </c>
      <c r="F48" s="4">
        <f ca="1">IF(Bezug!$G$2=1,Planungsrichtwerte_Übersicht!$C$7,IF(Bezug!$G$2=2,Planungsrichtwerte_Übersicht!$C$13,Planungsrichtwerte_Übersicht!$C$19))</f>
        <v>35</v>
      </c>
      <c r="G48" s="17"/>
      <c r="H48" s="17"/>
    </row>
    <row r="49" spans="1:8" x14ac:dyDescent="0.2">
      <c r="A49" s="4">
        <v>4.0999999999999996</v>
      </c>
      <c r="B49" s="4">
        <f ca="1">IF(Daten_WP!$B$8="Samsung",Berechnung_Abstand_Kühlen!A49,0)</f>
        <v>4.0999999999999996</v>
      </c>
      <c r="C49" s="16">
        <f ca="1">IF(Daten_WP!$B$8="Herz",$C$3+10*LOG($C$2/(4*PI()*B49^2))+$C$4+$C$5,IF(Daten_WP!$B$8="Samsung",$C$3+10*LOG($C$2/(4*PI()*B49^2))+$C$4+$C$6))</f>
        <v>51.77282413866395</v>
      </c>
      <c r="D49" s="4">
        <f ca="1">IF(Bezug!$G$2=1,Planungsrichtwerte_Übersicht!$C$5,IF(Bezug!$G$2=2,Planungsrichtwerte_Übersicht!$C$11,Planungsrichtwerte_Übersicht!$C$17))</f>
        <v>45</v>
      </c>
      <c r="E49" s="4">
        <f ca="1">IF(Bezug!$G$2=1,Planungsrichtwerte_Übersicht!$C$6,IF(Bezug!$G$2=2,"-",Planungsrichtwerte_Übersicht!$C$18))</f>
        <v>40</v>
      </c>
      <c r="F49" s="4">
        <f ca="1">IF(Bezug!$G$2=1,Planungsrichtwerte_Übersicht!$C$7,IF(Bezug!$G$2=2,Planungsrichtwerte_Übersicht!$C$13,Planungsrichtwerte_Übersicht!$C$19))</f>
        <v>35</v>
      </c>
      <c r="G49" s="17"/>
      <c r="H49" s="17"/>
    </row>
    <row r="50" spans="1:8" x14ac:dyDescent="0.2">
      <c r="A50" s="4">
        <v>4.2</v>
      </c>
      <c r="B50" s="4">
        <f ca="1">IF(Daten_WP!$B$8="Samsung",Berechnung_Abstand_Kühlen!A50,0)</f>
        <v>4.2</v>
      </c>
      <c r="C50" s="16">
        <f ca="1">IF(Daten_WP!$B$8="Herz",$C$3+10*LOG($C$2/(4*PI()*B50^2))+$C$4+$C$5,IF(Daten_WP!$B$8="Samsung",$C$3+10*LOG($C$2/(4*PI()*B50^2))+$C$4+$C$6))</f>
        <v>51.56351546510065</v>
      </c>
      <c r="D50" s="4">
        <f ca="1">IF(Bezug!$G$2=1,Planungsrichtwerte_Übersicht!$C$5,IF(Bezug!$G$2=2,Planungsrichtwerte_Übersicht!$C$11,Planungsrichtwerte_Übersicht!$C$17))</f>
        <v>45</v>
      </c>
      <c r="E50" s="4">
        <f ca="1">IF(Bezug!$G$2=1,Planungsrichtwerte_Übersicht!$C$6,IF(Bezug!$G$2=2,"-",Planungsrichtwerte_Übersicht!$C$18))</f>
        <v>40</v>
      </c>
      <c r="F50" s="4">
        <f ca="1">IF(Bezug!$G$2=1,Planungsrichtwerte_Übersicht!$C$7,IF(Bezug!$G$2=2,Planungsrichtwerte_Übersicht!$C$13,Planungsrichtwerte_Übersicht!$C$19))</f>
        <v>35</v>
      </c>
      <c r="G50" s="17"/>
      <c r="H50" s="17"/>
    </row>
    <row r="51" spans="1:8" x14ac:dyDescent="0.2">
      <c r="A51" s="4">
        <v>4.3</v>
      </c>
      <c r="B51" s="4">
        <f ca="1">IF(Daten_WP!$B$8="Samsung",Berechnung_Abstand_Kühlen!A51,0)</f>
        <v>4.3</v>
      </c>
      <c r="C51" s="16">
        <f ca="1">IF(Daten_WP!$B$8="Herz",$C$3+10*LOG($C$2/(4*PI()*B51^2))+$C$4+$C$5,IF(Daten_WP!$B$8="Samsung",$C$3+10*LOG($C$2/(4*PI()*B51^2))+$C$4+$C$6))</f>
        <v>51.359132161466931</v>
      </c>
      <c r="D51" s="4">
        <f ca="1">IF(Bezug!$G$2=1,Planungsrichtwerte_Übersicht!$C$5,IF(Bezug!$G$2=2,Planungsrichtwerte_Übersicht!$C$11,Planungsrichtwerte_Übersicht!$C$17))</f>
        <v>45</v>
      </c>
      <c r="E51" s="4">
        <f ca="1">IF(Bezug!$G$2=1,Planungsrichtwerte_Übersicht!$C$6,IF(Bezug!$G$2=2,"-",Planungsrichtwerte_Übersicht!$C$18))</f>
        <v>40</v>
      </c>
      <c r="F51" s="4">
        <f ca="1">IF(Bezug!$G$2=1,Planungsrichtwerte_Übersicht!$C$7,IF(Bezug!$G$2=2,Planungsrichtwerte_Übersicht!$C$13,Planungsrichtwerte_Übersicht!$C$19))</f>
        <v>35</v>
      </c>
      <c r="G51" s="17"/>
      <c r="H51" s="17"/>
    </row>
    <row r="52" spans="1:8" x14ac:dyDescent="0.2">
      <c r="A52" s="4">
        <v>4.4000000000000004</v>
      </c>
      <c r="B52" s="4">
        <f ca="1">IF(Daten_WP!$B$8="Samsung",Berechnung_Abstand_Kühlen!A52,0)</f>
        <v>4.4000000000000004</v>
      </c>
      <c r="C52" s="16">
        <f ca="1">IF(Daten_WP!$B$8="Herz",$C$3+10*LOG($C$2/(4*PI()*B52^2))+$C$4+$C$5,IF(Daten_WP!$B$8="Samsung",$C$3+10*LOG($C$2/(4*PI()*B52^2))+$C$4+$C$6))</f>
        <v>51.159447743334908</v>
      </c>
      <c r="D52" s="4">
        <f ca="1">IF(Bezug!$G$2=1,Planungsrichtwerte_Übersicht!$C$5,IF(Bezug!$G$2=2,Planungsrichtwerte_Übersicht!$C$11,Planungsrichtwerte_Übersicht!$C$17))</f>
        <v>45</v>
      </c>
      <c r="E52" s="4">
        <f ca="1">IF(Bezug!$G$2=1,Planungsrichtwerte_Übersicht!$C$6,IF(Bezug!$G$2=2,"-",Planungsrichtwerte_Übersicht!$C$18))</f>
        <v>40</v>
      </c>
      <c r="F52" s="4">
        <f ca="1">IF(Bezug!$G$2=1,Planungsrichtwerte_Übersicht!$C$7,IF(Bezug!$G$2=2,Planungsrichtwerte_Übersicht!$C$13,Planungsrichtwerte_Übersicht!$C$19))</f>
        <v>35</v>
      </c>
      <c r="G52" s="17"/>
      <c r="H52" s="17"/>
    </row>
    <row r="53" spans="1:8" x14ac:dyDescent="0.2">
      <c r="A53" s="4">
        <v>4.5</v>
      </c>
      <c r="B53" s="4">
        <f ca="1">IF(Daten_WP!$B$8="Samsung",Berechnung_Abstand_Kühlen!A53,0)</f>
        <v>4.5</v>
      </c>
      <c r="C53" s="16">
        <f ca="1">IF(Daten_WP!$B$8="Herz",$C$3+10*LOG($C$2/(4*PI()*B53^2))+$C$4+$C$5,IF(Daten_WP!$B$8="Samsung",$C$3+10*LOG($C$2/(4*PI()*B53^2))+$C$4+$C$6))</f>
        <v>50.964250997551787</v>
      </c>
      <c r="D53" s="4">
        <f ca="1">IF(Bezug!$G$2=1,Planungsrichtwerte_Übersicht!$C$5,IF(Bezug!$G$2=2,Planungsrichtwerte_Übersicht!$C$11,Planungsrichtwerte_Übersicht!$C$17))</f>
        <v>45</v>
      </c>
      <c r="E53" s="4">
        <f ca="1">IF(Bezug!$G$2=1,Planungsrichtwerte_Übersicht!$C$6,IF(Bezug!$G$2=2,"-",Planungsrichtwerte_Übersicht!$C$18))</f>
        <v>40</v>
      </c>
      <c r="F53" s="4">
        <f ca="1">IF(Bezug!$G$2=1,Planungsrichtwerte_Übersicht!$C$7,IF(Bezug!$G$2=2,Planungsrichtwerte_Übersicht!$C$13,Planungsrichtwerte_Übersicht!$C$19))</f>
        <v>35</v>
      </c>
      <c r="G53" s="17"/>
      <c r="H53" s="17"/>
    </row>
    <row r="54" spans="1:8" x14ac:dyDescent="0.2">
      <c r="A54" s="4">
        <v>4.5999999999999996</v>
      </c>
      <c r="B54" s="4">
        <f ca="1">IF(Daten_WP!$B$8="Samsung",Berechnung_Abstand_Kühlen!A54,0)</f>
        <v>4.5999999999999996</v>
      </c>
      <c r="C54" s="16">
        <f ca="1">IF(Daten_WP!$B$8="Herz",$C$3+10*LOG($C$2/(4*PI()*B54^2))+$C$4+$C$5,IF(Daten_WP!$B$8="Samsung",$C$3+10*LOG($C$2/(4*PI()*B54^2))+$C$4+$C$6))</f>
        <v>50.773344639427179</v>
      </c>
      <c r="D54" s="4">
        <f ca="1">IF(Bezug!$G$2=1,Planungsrichtwerte_Übersicht!$C$5,IF(Bezug!$G$2=2,Planungsrichtwerte_Übersicht!$C$11,Planungsrichtwerte_Übersicht!$C$17))</f>
        <v>45</v>
      </c>
      <c r="E54" s="4">
        <f ca="1">IF(Bezug!$G$2=1,Planungsrichtwerte_Übersicht!$C$6,IF(Bezug!$G$2=2,"-",Planungsrichtwerte_Übersicht!$C$18))</f>
        <v>40</v>
      </c>
      <c r="F54" s="4">
        <f ca="1">IF(Bezug!$G$2=1,Planungsrichtwerte_Übersicht!$C$7,IF(Bezug!$G$2=2,Planungsrichtwerte_Übersicht!$C$13,Planungsrichtwerte_Übersicht!$C$19))</f>
        <v>35</v>
      </c>
      <c r="G54" s="17"/>
      <c r="H54" s="17"/>
    </row>
    <row r="55" spans="1:8" x14ac:dyDescent="0.2">
      <c r="A55" s="4">
        <v>4.7</v>
      </c>
      <c r="B55" s="4">
        <f ca="1">IF(Daten_WP!$B$8="Samsung",Berechnung_Abstand_Kühlen!A55,0)</f>
        <v>4.7</v>
      </c>
      <c r="C55" s="16">
        <f ca="1">IF(Daten_WP!$B$8="Herz",$C$3+10*LOG($C$2/(4*PI()*B55^2))+$C$4+$C$5,IF(Daten_WP!$B$8="Samsung",$C$3+10*LOG($C$2/(4*PI()*B55^2))+$C$4+$C$6))</f>
        <v>50.586544114344314</v>
      </c>
      <c r="D55" s="4">
        <f ca="1">IF(Bezug!$G$2=1,Planungsrichtwerte_Übersicht!$C$5,IF(Bezug!$G$2=2,Planungsrichtwerte_Übersicht!$C$11,Planungsrichtwerte_Übersicht!$C$17))</f>
        <v>45</v>
      </c>
      <c r="E55" s="4">
        <f ca="1">IF(Bezug!$G$2=1,Planungsrichtwerte_Übersicht!$C$6,IF(Bezug!$G$2=2,"-",Planungsrichtwerte_Übersicht!$C$18))</f>
        <v>40</v>
      </c>
      <c r="F55" s="4">
        <f ca="1">IF(Bezug!$G$2=1,Planungsrichtwerte_Übersicht!$C$7,IF(Bezug!$G$2=2,Planungsrichtwerte_Übersicht!$C$13,Planungsrichtwerte_Übersicht!$C$19))</f>
        <v>35</v>
      </c>
      <c r="G55" s="17"/>
      <c r="H55" s="17"/>
    </row>
    <row r="56" spans="1:8" x14ac:dyDescent="0.2">
      <c r="A56" s="4">
        <v>4.8</v>
      </c>
      <c r="B56" s="4">
        <f ca="1">IF(Daten_WP!$B$8="Samsung",Berechnung_Abstand_Kühlen!A56,0)</f>
        <v>4.8</v>
      </c>
      <c r="C56" s="16">
        <f ca="1">IF(Daten_WP!$B$8="Herz",$C$3+10*LOG($C$2/(4*PI()*B56^2))+$C$4+$C$5,IF(Daten_WP!$B$8="Samsung",$C$3+10*LOG($C$2/(4*PI()*B56^2))+$C$4+$C$6))</f>
        <v>50.403676525546913</v>
      </c>
      <c r="D56" s="4">
        <f ca="1">IF(Bezug!$G$2=1,Planungsrichtwerte_Übersicht!$C$5,IF(Bezug!$G$2=2,Planungsrichtwerte_Übersicht!$C$11,Planungsrichtwerte_Übersicht!$C$17))</f>
        <v>45</v>
      </c>
      <c r="E56" s="4">
        <f ca="1">IF(Bezug!$G$2=1,Planungsrichtwerte_Übersicht!$C$6,IF(Bezug!$G$2=2,"-",Planungsrichtwerte_Übersicht!$C$18))</f>
        <v>40</v>
      </c>
      <c r="F56" s="4">
        <f ca="1">IF(Bezug!$G$2=1,Planungsrichtwerte_Übersicht!$C$7,IF(Bezug!$G$2=2,Planungsrichtwerte_Übersicht!$C$13,Planungsrichtwerte_Übersicht!$C$19))</f>
        <v>35</v>
      </c>
      <c r="G56" s="17"/>
      <c r="H56" s="17"/>
    </row>
    <row r="57" spans="1:8" x14ac:dyDescent="0.2">
      <c r="A57" s="4">
        <v>4.9000000000000004</v>
      </c>
      <c r="B57" s="4">
        <f ca="1">IF(Daten_WP!$B$8="Samsung",Berechnung_Abstand_Kühlen!A57,0)</f>
        <v>4.9000000000000004</v>
      </c>
      <c r="C57" s="16">
        <f ca="1">IF(Daten_WP!$B$8="Herz",$C$3+10*LOG($C$2/(4*PI()*B57^2))+$C$4+$C$5,IF(Daten_WP!$B$8="Samsung",$C$3+10*LOG($C$2/(4*PI()*B57^2))+$C$4+$C$6))</f>
        <v>50.224579672488389</v>
      </c>
      <c r="D57" s="4">
        <f ca="1">IF(Bezug!$G$2=1,Planungsrichtwerte_Übersicht!$C$5,IF(Bezug!$G$2=2,Planungsrichtwerte_Übersicht!$C$11,Planungsrichtwerte_Übersicht!$C$17))</f>
        <v>45</v>
      </c>
      <c r="E57" s="4">
        <f ca="1">IF(Bezug!$G$2=1,Planungsrichtwerte_Übersicht!$C$6,IF(Bezug!$G$2=2,"-",Planungsrichtwerte_Übersicht!$C$18))</f>
        <v>40</v>
      </c>
      <c r="F57" s="4">
        <f ca="1">IF(Bezug!$G$2=1,Planungsrichtwerte_Übersicht!$C$7,IF(Bezug!$G$2=2,Planungsrichtwerte_Übersicht!$C$13,Planungsrichtwerte_Übersicht!$C$19))</f>
        <v>35</v>
      </c>
      <c r="G57" s="17"/>
      <c r="H57" s="17"/>
    </row>
    <row r="58" spans="1:8" x14ac:dyDescent="0.2">
      <c r="A58" s="4">
        <v>5</v>
      </c>
      <c r="B58" s="4">
        <f ca="1">IF(Daten_WP!$B$8="Samsung",Berechnung_Abstand_Kühlen!A58,0)</f>
        <v>5</v>
      </c>
      <c r="C58" s="16">
        <f ca="1">IF(Daten_WP!$B$8="Herz",$C$3+10*LOG($C$2/(4*PI()*B58^2))+$C$4+$C$5,IF(Daten_WP!$B$8="Samsung",$C$3+10*LOG($C$2/(4*PI()*B58^2))+$C$4+$C$6))</f>
        <v>50.049101186338291</v>
      </c>
      <c r="D58" s="4">
        <f ca="1">IF(Bezug!$G$2=1,Planungsrichtwerte_Übersicht!$C$5,IF(Bezug!$G$2=2,Planungsrichtwerte_Übersicht!$C$11,Planungsrichtwerte_Übersicht!$C$17))</f>
        <v>45</v>
      </c>
      <c r="E58" s="4">
        <f ca="1">IF(Bezug!$G$2=1,Planungsrichtwerte_Übersicht!$C$6,IF(Bezug!$G$2=2,"-",Planungsrichtwerte_Übersicht!$C$18))</f>
        <v>40</v>
      </c>
      <c r="F58" s="4">
        <f ca="1">IF(Bezug!$G$2=1,Planungsrichtwerte_Übersicht!$C$7,IF(Bezug!$G$2=2,Planungsrichtwerte_Übersicht!$C$13,Planungsrichtwerte_Übersicht!$C$19))</f>
        <v>35</v>
      </c>
      <c r="G58" s="17"/>
      <c r="H58" s="17"/>
    </row>
    <row r="59" spans="1:8" x14ac:dyDescent="0.2">
      <c r="A59" s="4">
        <v>5.0999999999999996</v>
      </c>
      <c r="B59" s="4">
        <f ca="1">IF(Daten_WP!$B$8="Samsung",Berechnung_Abstand_Kühlen!A59,0)</f>
        <v>5.0999999999999996</v>
      </c>
      <c r="C59" s="16">
        <f ca="1">IF(Daten_WP!$B$8="Herz",$C$3+10*LOG($C$2/(4*PI()*B59^2))+$C$4+$C$5,IF(Daten_WP!$B$8="Samsung",$C$3+10*LOG($C$2/(4*PI()*B59^2))+$C$4+$C$6))</f>
        <v>49.877097751099932</v>
      </c>
      <c r="D59" s="4">
        <f ca="1">IF(Bezug!$G$2=1,Planungsrichtwerte_Übersicht!$C$5,IF(Bezug!$G$2=2,Planungsrichtwerte_Übersicht!$C$11,Planungsrichtwerte_Übersicht!$C$17))</f>
        <v>45</v>
      </c>
      <c r="E59" s="4">
        <f ca="1">IF(Bezug!$G$2=1,Planungsrichtwerte_Übersicht!$C$6,IF(Bezug!$G$2=2,"-",Planungsrichtwerte_Übersicht!$C$18))</f>
        <v>40</v>
      </c>
      <c r="F59" s="4">
        <f ca="1">IF(Bezug!$G$2=1,Planungsrichtwerte_Übersicht!$C$7,IF(Bezug!$G$2=2,Planungsrichtwerte_Übersicht!$C$13,Planungsrichtwerte_Übersicht!$C$19))</f>
        <v>35</v>
      </c>
      <c r="G59" s="17"/>
      <c r="H59" s="17"/>
    </row>
    <row r="60" spans="1:8" x14ac:dyDescent="0.2">
      <c r="A60" s="4">
        <v>5.2</v>
      </c>
      <c r="B60" s="4">
        <f ca="1">IF(Daten_WP!$B$8="Samsung",Berechnung_Abstand_Kühlen!A60,0)</f>
        <v>5.2</v>
      </c>
      <c r="C60" s="16">
        <f ca="1">IF(Daten_WP!$B$8="Herz",$C$3+10*LOG($C$2/(4*PI()*B60^2))+$C$4+$C$5,IF(Daten_WP!$B$8="Samsung",$C$3+10*LOG($C$2/(4*PI()*B60^2))+$C$4+$C$6))</f>
        <v>49.708434400362677</v>
      </c>
      <c r="D60" s="4">
        <f ca="1">IF(Bezug!$G$2=1,Planungsrichtwerte_Übersicht!$C$5,IF(Bezug!$G$2=2,Planungsrichtwerte_Übersicht!$C$11,Planungsrichtwerte_Übersicht!$C$17))</f>
        <v>45</v>
      </c>
      <c r="E60" s="4">
        <f ca="1">IF(Bezug!$G$2=1,Planungsrichtwerte_Übersicht!$C$6,IF(Bezug!$G$2=2,"-",Planungsrichtwerte_Übersicht!$C$18))</f>
        <v>40</v>
      </c>
      <c r="F60" s="4">
        <f ca="1">IF(Bezug!$G$2=1,Planungsrichtwerte_Übersicht!$C$7,IF(Bezug!$G$2=2,Planungsrichtwerte_Übersicht!$C$13,Planungsrichtwerte_Übersicht!$C$19))</f>
        <v>35</v>
      </c>
      <c r="G60" s="17"/>
      <c r="H60" s="17"/>
    </row>
    <row r="61" spans="1:8" x14ac:dyDescent="0.2">
      <c r="A61" s="4">
        <v>5.3</v>
      </c>
      <c r="B61" s="4">
        <f ca="1">IF(Daten_WP!$B$8="Samsung",Berechnung_Abstand_Kühlen!A61,0)</f>
        <v>5.3</v>
      </c>
      <c r="C61" s="16">
        <f ca="1">IF(Daten_WP!$B$8="Herz",$C$3+10*LOG($C$2/(4*PI()*B61^2))+$C$4+$C$5,IF(Daten_WP!$B$8="Samsung",$C$3+10*LOG($C$2/(4*PI()*B61^2))+$C$4+$C$6))</f>
        <v>49.542983881042879</v>
      </c>
      <c r="D61" s="4">
        <f ca="1">IF(Bezug!$G$2=1,Planungsrichtwerte_Übersicht!$C$5,IF(Bezug!$G$2=2,Planungsrichtwerte_Übersicht!$C$11,Planungsrichtwerte_Übersicht!$C$17))</f>
        <v>45</v>
      </c>
      <c r="E61" s="4">
        <f ca="1">IF(Bezug!$G$2=1,Planungsrichtwerte_Übersicht!$C$6,IF(Bezug!$G$2=2,"-",Planungsrichtwerte_Übersicht!$C$18))</f>
        <v>40</v>
      </c>
      <c r="F61" s="4">
        <f ca="1">IF(Bezug!$G$2=1,Planungsrichtwerte_Übersicht!$C$7,IF(Bezug!$G$2=2,Planungsrichtwerte_Übersicht!$C$13,Planungsrichtwerte_Übersicht!$C$19))</f>
        <v>35</v>
      </c>
      <c r="G61" s="17"/>
      <c r="H61" s="17"/>
    </row>
    <row r="62" spans="1:8" x14ac:dyDescent="0.2">
      <c r="A62" s="4">
        <v>5.4</v>
      </c>
      <c r="B62" s="4">
        <f ca="1">IF(Daten_WP!$B$8="Samsung",Berechnung_Abstand_Kühlen!A62,0)</f>
        <v>5.4</v>
      </c>
      <c r="C62" s="16">
        <f ca="1">IF(Daten_WP!$B$8="Herz",$C$3+10*LOG($C$2/(4*PI()*B62^2))+$C$4+$C$5,IF(Daten_WP!$B$8="Samsung",$C$3+10*LOG($C$2/(4*PI()*B62^2))+$C$4+$C$6))</f>
        <v>49.380626076599292</v>
      </c>
      <c r="D62" s="4">
        <f ca="1">IF(Bezug!$G$2=1,Planungsrichtwerte_Übersicht!$C$5,IF(Bezug!$G$2=2,Planungsrichtwerte_Übersicht!$C$11,Planungsrichtwerte_Übersicht!$C$17))</f>
        <v>45</v>
      </c>
      <c r="E62" s="4">
        <f ca="1">IF(Bezug!$G$2=1,Planungsrichtwerte_Übersicht!$C$6,IF(Bezug!$G$2=2,"-",Planungsrichtwerte_Übersicht!$C$18))</f>
        <v>40</v>
      </c>
      <c r="F62" s="4">
        <f ca="1">IF(Bezug!$G$2=1,Planungsrichtwerte_Übersicht!$C$7,IF(Bezug!$G$2=2,Planungsrichtwerte_Übersicht!$C$13,Planungsrichtwerte_Übersicht!$C$19))</f>
        <v>35</v>
      </c>
      <c r="G62" s="17"/>
      <c r="H62" s="17"/>
    </row>
    <row r="63" spans="1:8" x14ac:dyDescent="0.2">
      <c r="A63" s="4">
        <v>5.5</v>
      </c>
      <c r="B63" s="4">
        <f ca="1">IF(Daten_WP!$B$8="Samsung",Berechnung_Abstand_Kühlen!A63,0)</f>
        <v>5.5</v>
      </c>
      <c r="C63" s="16">
        <f ca="1">IF(Daten_WP!$B$8="Herz",$C$3+10*LOG($C$2/(4*PI()*B63^2))+$C$4+$C$5,IF(Daten_WP!$B$8="Samsung",$C$3+10*LOG($C$2/(4*PI()*B63^2))+$C$4+$C$6))</f>
        <v>49.221247483173784</v>
      </c>
      <c r="D63" s="4">
        <f ca="1">IF(Bezug!$G$2=1,Planungsrichtwerte_Übersicht!$C$5,IF(Bezug!$G$2=2,Planungsrichtwerte_Übersicht!$C$11,Planungsrichtwerte_Übersicht!$C$17))</f>
        <v>45</v>
      </c>
      <c r="E63" s="4">
        <f ca="1">IF(Bezug!$G$2=1,Planungsrichtwerte_Übersicht!$C$6,IF(Bezug!$G$2=2,"-",Planungsrichtwerte_Übersicht!$C$18))</f>
        <v>40</v>
      </c>
      <c r="F63" s="4">
        <f ca="1">IF(Bezug!$G$2=1,Planungsrichtwerte_Übersicht!$C$7,IF(Bezug!$G$2=2,Planungsrichtwerte_Übersicht!$C$13,Planungsrichtwerte_Übersicht!$C$19))</f>
        <v>35</v>
      </c>
      <c r="G63" s="17"/>
      <c r="H63" s="17"/>
    </row>
    <row r="64" spans="1:8" x14ac:dyDescent="0.2">
      <c r="A64" s="4">
        <v>5.6</v>
      </c>
      <c r="B64" s="4">
        <f ca="1">IF(Daten_WP!$B$8="Samsung",Berechnung_Abstand_Kühlen!A64,0)</f>
        <v>5.6</v>
      </c>
      <c r="C64" s="16">
        <f ca="1">IF(Daten_WP!$B$8="Herz",$C$3+10*LOG($C$2/(4*PI()*B64^2))+$C$4+$C$5,IF(Daten_WP!$B$8="Samsung",$C$3+10*LOG($C$2/(4*PI()*B64^2))+$C$4+$C$6))</f>
        <v>49.064740732934652</v>
      </c>
      <c r="D64" s="4">
        <f ca="1">IF(Bezug!$G$2=1,Planungsrichtwerte_Übersicht!$C$5,IF(Bezug!$G$2=2,Planungsrichtwerte_Übersicht!$C$11,Planungsrichtwerte_Übersicht!$C$17))</f>
        <v>45</v>
      </c>
      <c r="E64" s="4">
        <f ca="1">IF(Bezug!$G$2=1,Planungsrichtwerte_Übersicht!$C$6,IF(Bezug!$G$2=2,"-",Planungsrichtwerte_Übersicht!$C$18))</f>
        <v>40</v>
      </c>
      <c r="F64" s="4">
        <f ca="1">IF(Bezug!$G$2=1,Planungsrichtwerte_Übersicht!$C$7,IF(Bezug!$G$2=2,Planungsrichtwerte_Übersicht!$C$13,Planungsrichtwerte_Übersicht!$C$19))</f>
        <v>35</v>
      </c>
      <c r="G64" s="17"/>
      <c r="H64" s="17"/>
    </row>
    <row r="65" spans="1:8" x14ac:dyDescent="0.2">
      <c r="A65" s="4">
        <v>5.7</v>
      </c>
      <c r="B65" s="4">
        <f ca="1">IF(Daten_WP!$B$8="Samsung",Berechnung_Abstand_Kühlen!A65,0)</f>
        <v>5.7</v>
      </c>
      <c r="C65" s="16">
        <f ca="1">IF(Daten_WP!$B$8="Herz",$C$3+10*LOG($C$2/(4*PI()*B65^2))+$C$4+$C$5,IF(Daten_WP!$B$8="Samsung",$C$3+10*LOG($C$2/(4*PI()*B65^2))+$C$4+$C$6))</f>
        <v>48.911004159608837</v>
      </c>
      <c r="D65" s="4">
        <f ca="1">IF(Bezug!$G$2=1,Planungsrichtwerte_Übersicht!$C$5,IF(Bezug!$G$2=2,Planungsrichtwerte_Übersicht!$C$11,Planungsrichtwerte_Übersicht!$C$17))</f>
        <v>45</v>
      </c>
      <c r="E65" s="4">
        <f ca="1">IF(Bezug!$G$2=1,Planungsrichtwerte_Übersicht!$C$6,IF(Bezug!$G$2=2,"-",Planungsrichtwerte_Übersicht!$C$18))</f>
        <v>40</v>
      </c>
      <c r="F65" s="4">
        <f ca="1">IF(Bezug!$G$2=1,Planungsrichtwerte_Übersicht!$C$7,IF(Bezug!$G$2=2,Planungsrichtwerte_Übersicht!$C$13,Planungsrichtwerte_Übersicht!$C$19))</f>
        <v>35</v>
      </c>
      <c r="G65" s="17"/>
      <c r="H65" s="17"/>
    </row>
    <row r="66" spans="1:8" x14ac:dyDescent="0.2">
      <c r="A66" s="4">
        <v>5.8</v>
      </c>
      <c r="B66" s="4">
        <f ca="1">IF(Daten_WP!$B$8="Samsung",Berechnung_Abstand_Kühlen!A66,0)</f>
        <v>5.8</v>
      </c>
      <c r="C66" s="16">
        <f ca="1">IF(Daten_WP!$B$8="Herz",$C$3+10*LOG($C$2/(4*PI()*B66^2))+$C$4+$C$5,IF(Daten_WP!$B$8="Samsung",$C$3+10*LOG($C$2/(4*PI()*B66^2))+$C$4+$C$6))</f>
        <v>48.759941401799921</v>
      </c>
      <c r="D66" s="4">
        <f ca="1">IF(Bezug!$G$2=1,Planungsrichtwerte_Übersicht!$C$5,IF(Bezug!$G$2=2,Planungsrichtwerte_Übersicht!$C$11,Planungsrichtwerte_Übersicht!$C$17))</f>
        <v>45</v>
      </c>
      <c r="E66" s="4">
        <f ca="1">IF(Bezug!$G$2=1,Planungsrichtwerte_Übersicht!$C$6,IF(Bezug!$G$2=2,"-",Planungsrichtwerte_Übersicht!$C$18))</f>
        <v>40</v>
      </c>
      <c r="F66" s="4">
        <f ca="1">IF(Bezug!$G$2=1,Planungsrichtwerte_Übersicht!$C$7,IF(Bezug!$G$2=2,Planungsrichtwerte_Übersicht!$C$13,Planungsrichtwerte_Übersicht!$C$19))</f>
        <v>35</v>
      </c>
      <c r="G66" s="17"/>
      <c r="H66" s="17"/>
    </row>
    <row r="67" spans="1:8" x14ac:dyDescent="0.2">
      <c r="A67" s="4">
        <v>5.9</v>
      </c>
      <c r="B67" s="4">
        <f ca="1">IF(Daten_WP!$B$8="Samsung",Berechnung_Abstand_Kühlen!A67,0)</f>
        <v>5.9</v>
      </c>
      <c r="C67" s="16">
        <f ca="1">IF(Daten_WP!$B$8="Herz",$C$3+10*LOG($C$2/(4*PI()*B67^2))+$C$4+$C$5,IF(Daten_WP!$B$8="Samsung",$C$3+10*LOG($C$2/(4*PI()*B67^2))+$C$4+$C$6))</f>
        <v>48.611461040215779</v>
      </c>
      <c r="D67" s="4">
        <f ca="1">IF(Bezug!$G$2=1,Planungsrichtwerte_Übersicht!$C$5,IF(Bezug!$G$2=2,Planungsrichtwerte_Übersicht!$C$11,Planungsrichtwerte_Übersicht!$C$17))</f>
        <v>45</v>
      </c>
      <c r="E67" s="4">
        <f ca="1">IF(Bezug!$G$2=1,Planungsrichtwerte_Übersicht!$C$6,IF(Bezug!$G$2=2,"-",Planungsrichtwerte_Übersicht!$C$18))</f>
        <v>40</v>
      </c>
      <c r="F67" s="4">
        <f ca="1">IF(Bezug!$G$2=1,Planungsrichtwerte_Übersicht!$C$7,IF(Bezug!$G$2=2,Planungsrichtwerte_Übersicht!$C$13,Planungsrichtwerte_Übersicht!$C$19))</f>
        <v>35</v>
      </c>
      <c r="G67" s="17"/>
      <c r="H67" s="17"/>
    </row>
    <row r="68" spans="1:8" x14ac:dyDescent="0.2">
      <c r="A68" s="4">
        <v>6</v>
      </c>
      <c r="B68" s="4">
        <f ca="1">IF(Daten_WP!$B$8="Samsung",Berechnung_Abstand_Kühlen!A68,0)</f>
        <v>6</v>
      </c>
      <c r="C68" s="16">
        <f ca="1">IF(Daten_WP!$B$8="Herz",$C$3+10*LOG($C$2/(4*PI()*B68^2))+$C$4+$C$5,IF(Daten_WP!$B$8="Samsung",$C$3+10*LOG($C$2/(4*PI()*B68^2))+$C$4+$C$6))</f>
        <v>48.465476265385789</v>
      </c>
      <c r="D68" s="4">
        <f ca="1">IF(Bezug!$G$2=1,Planungsrichtwerte_Übersicht!$C$5,IF(Bezug!$G$2=2,Planungsrichtwerte_Übersicht!$C$11,Planungsrichtwerte_Übersicht!$C$17))</f>
        <v>45</v>
      </c>
      <c r="E68" s="4">
        <f ca="1">IF(Bezug!$G$2=1,Planungsrichtwerte_Übersicht!$C$6,IF(Bezug!$G$2=2,"-",Planungsrichtwerte_Übersicht!$C$18))</f>
        <v>40</v>
      </c>
      <c r="F68" s="4">
        <f ca="1">IF(Bezug!$G$2=1,Planungsrichtwerte_Übersicht!$C$7,IF(Bezug!$G$2=2,Planungsrichtwerte_Übersicht!$C$13,Planungsrichtwerte_Übersicht!$C$19))</f>
        <v>35</v>
      </c>
      <c r="G68" s="17"/>
      <c r="H68" s="17"/>
    </row>
    <row r="69" spans="1:8" x14ac:dyDescent="0.2">
      <c r="A69" s="4">
        <v>6.1</v>
      </c>
      <c r="B69" s="4">
        <f ca="1">IF(Daten_WP!$B$8="Samsung",Berechnung_Abstand_Kühlen!A69,0)</f>
        <v>6.1</v>
      </c>
      <c r="C69" s="16">
        <f ca="1">IF(Daten_WP!$B$8="Herz",$C$3+10*LOG($C$2/(4*PI()*B69^2))+$C$4+$C$5,IF(Daten_WP!$B$8="Samsung",$C$3+10*LOG($C$2/(4*PI()*B69^2))+$C$4+$C$6))</f>
        <v>48.321904572843323</v>
      </c>
      <c r="D69" s="4">
        <f ca="1">IF(Bezug!$G$2=1,Planungsrichtwerte_Übersicht!$C$5,IF(Bezug!$G$2=2,Planungsrichtwerte_Übersicht!$C$11,Planungsrichtwerte_Übersicht!$C$17))</f>
        <v>45</v>
      </c>
      <c r="E69" s="4">
        <f ca="1">IF(Bezug!$G$2=1,Planungsrichtwerte_Übersicht!$C$6,IF(Bezug!$G$2=2,"-",Planungsrichtwerte_Übersicht!$C$18))</f>
        <v>40</v>
      </c>
      <c r="F69" s="4">
        <f ca="1">IF(Bezug!$G$2=1,Planungsrichtwerte_Übersicht!$C$7,IF(Bezug!$G$2=2,Planungsrichtwerte_Übersicht!$C$13,Planungsrichtwerte_Übersicht!$C$19))</f>
        <v>35</v>
      </c>
      <c r="G69" s="17"/>
      <c r="H69" s="17"/>
    </row>
    <row r="70" spans="1:8" x14ac:dyDescent="0.2">
      <c r="A70" s="4">
        <v>6.2</v>
      </c>
      <c r="B70" s="4">
        <f ca="1">IF(Daten_WP!$B$8="Samsung",Berechnung_Abstand_Kühlen!A70,0)</f>
        <v>6.2</v>
      </c>
      <c r="C70" s="16">
        <f ca="1">IF(Daten_WP!$B$8="Herz",$C$3+10*LOG($C$2/(4*PI()*B70^2))+$C$4+$C$5,IF(Daten_WP!$B$8="Samsung",$C$3+10*LOG($C$2/(4*PI()*B70^2))+$C$4+$C$6))</f>
        <v>48.180667483093586</v>
      </c>
      <c r="D70" s="4">
        <f ca="1">IF(Bezug!$G$2=1,Planungsrichtwerte_Übersicht!$C$5,IF(Bezug!$G$2=2,Planungsrichtwerte_Übersicht!$C$11,Planungsrichtwerte_Übersicht!$C$17))</f>
        <v>45</v>
      </c>
      <c r="E70" s="4">
        <f ca="1">IF(Bezug!$G$2=1,Planungsrichtwerte_Übersicht!$C$6,IF(Bezug!$G$2=2,"-",Planungsrichtwerte_Übersicht!$C$18))</f>
        <v>40</v>
      </c>
      <c r="F70" s="4">
        <f ca="1">IF(Bezug!$G$2=1,Planungsrichtwerte_Übersicht!$C$7,IF(Bezug!$G$2=2,Planungsrichtwerte_Übersicht!$C$13,Planungsrichtwerte_Übersicht!$C$19))</f>
        <v>35</v>
      </c>
      <c r="G70" s="17"/>
      <c r="H70" s="17"/>
    </row>
    <row r="71" spans="1:8" x14ac:dyDescent="0.2">
      <c r="A71" s="4">
        <v>6.3</v>
      </c>
      <c r="B71" s="4">
        <f ca="1">IF(Daten_WP!$B$8="Samsung",Berechnung_Abstand_Kühlen!A71,0)</f>
        <v>6.3</v>
      </c>
      <c r="C71" s="16">
        <f ca="1">IF(Daten_WP!$B$8="Herz",$C$3+10*LOG($C$2/(4*PI()*B71^2))+$C$4+$C$5,IF(Daten_WP!$B$8="Samsung",$C$3+10*LOG($C$2/(4*PI()*B71^2))+$C$4+$C$6))</f>
        <v>48.04169028398703</v>
      </c>
      <c r="D71" s="4">
        <f ca="1">IF(Bezug!$G$2=1,Planungsrichtwerte_Übersicht!$C$5,IF(Bezug!$G$2=2,Planungsrichtwerte_Übersicht!$C$11,Planungsrichtwerte_Übersicht!$C$17))</f>
        <v>45</v>
      </c>
      <c r="E71" s="4">
        <f ca="1">IF(Bezug!$G$2=1,Planungsrichtwerte_Übersicht!$C$6,IF(Bezug!$G$2=2,"-",Planungsrichtwerte_Übersicht!$C$18))</f>
        <v>40</v>
      </c>
      <c r="F71" s="4">
        <f ca="1">IF(Bezug!$G$2=1,Planungsrichtwerte_Übersicht!$C$7,IF(Bezug!$G$2=2,Planungsrichtwerte_Übersicht!$C$13,Planungsrichtwerte_Übersicht!$C$19))</f>
        <v>35</v>
      </c>
      <c r="G71" s="17"/>
      <c r="H71" s="17"/>
    </row>
    <row r="72" spans="1:8" x14ac:dyDescent="0.2">
      <c r="A72" s="4">
        <v>6.4</v>
      </c>
      <c r="B72" s="4">
        <f ca="1">IF(Daten_WP!$B$8="Samsung",Berechnung_Abstand_Kühlen!A72,0)</f>
        <v>6.4</v>
      </c>
      <c r="C72" s="16">
        <f ca="1">IF(Daten_WP!$B$8="Herz",$C$3+10*LOG($C$2/(4*PI()*B72^2))+$C$4+$C$5,IF(Daten_WP!$B$8="Samsung",$C$3+10*LOG($C$2/(4*PI()*B72^2))+$C$4+$C$6))</f>
        <v>47.904901793380915</v>
      </c>
      <c r="D72" s="4">
        <f ca="1">IF(Bezug!$G$2=1,Planungsrichtwerte_Übersicht!$C$5,IF(Bezug!$G$2=2,Planungsrichtwerte_Übersicht!$C$11,Planungsrichtwerte_Übersicht!$C$17))</f>
        <v>45</v>
      </c>
      <c r="E72" s="4">
        <f ca="1">IF(Bezug!$G$2=1,Planungsrichtwerte_Übersicht!$C$6,IF(Bezug!$G$2=2,"-",Planungsrichtwerte_Übersicht!$C$18))</f>
        <v>40</v>
      </c>
      <c r="F72" s="4">
        <f ca="1">IF(Bezug!$G$2=1,Planungsrichtwerte_Übersicht!$C$7,IF(Bezug!$G$2=2,Planungsrichtwerte_Übersicht!$C$13,Planungsrichtwerte_Übersicht!$C$19))</f>
        <v>35</v>
      </c>
      <c r="G72" s="17"/>
      <c r="H72" s="17"/>
    </row>
    <row r="73" spans="1:8" x14ac:dyDescent="0.2">
      <c r="A73" s="4">
        <v>6.5</v>
      </c>
      <c r="B73" s="4">
        <f ca="1">IF(Daten_WP!$B$8="Samsung",Berechnung_Abstand_Kühlen!A73,0)</f>
        <v>6.5</v>
      </c>
      <c r="C73" s="16">
        <f ca="1">IF(Daten_WP!$B$8="Herz",$C$3+10*LOG($C$2/(4*PI()*B73^2))+$C$4+$C$5,IF(Daten_WP!$B$8="Samsung",$C$3+10*LOG($C$2/(4*PI()*B73^2))+$C$4+$C$6))</f>
        <v>47.770234140201552</v>
      </c>
      <c r="D73" s="4">
        <f ca="1">IF(Bezug!$G$2=1,Planungsrichtwerte_Übersicht!$C$5,IF(Bezug!$G$2=2,Planungsrichtwerte_Übersicht!$C$11,Planungsrichtwerte_Übersicht!$C$17))</f>
        <v>45</v>
      </c>
      <c r="E73" s="4">
        <f ca="1">IF(Bezug!$G$2=1,Planungsrichtwerte_Übersicht!$C$6,IF(Bezug!$G$2=2,"-",Planungsrichtwerte_Übersicht!$C$18))</f>
        <v>40</v>
      </c>
      <c r="F73" s="4">
        <f ca="1">IF(Bezug!$G$2=1,Planungsrichtwerte_Übersicht!$C$7,IF(Bezug!$G$2=2,Planungsrichtwerte_Übersicht!$C$13,Planungsrichtwerte_Übersicht!$C$19))</f>
        <v>35</v>
      </c>
      <c r="G73" s="17"/>
      <c r="H73" s="17"/>
    </row>
    <row r="74" spans="1:8" x14ac:dyDescent="0.2">
      <c r="A74" s="4">
        <v>6.6</v>
      </c>
      <c r="B74" s="4">
        <f ca="1">IF(Daten_WP!$B$8="Samsung",Berechnung_Abstand_Kühlen!A74,0)</f>
        <v>6.6</v>
      </c>
      <c r="C74" s="16">
        <f ca="1">IF(Daten_WP!$B$8="Herz",$C$3+10*LOG($C$2/(4*PI()*B74^2))+$C$4+$C$5,IF(Daten_WP!$B$8="Samsung",$C$3+10*LOG($C$2/(4*PI()*B74^2))+$C$4+$C$6))</f>
        <v>47.637622562221289</v>
      </c>
      <c r="D74" s="4">
        <f ca="1">IF(Bezug!$G$2=1,Planungsrichtwerte_Übersicht!$C$5,IF(Bezug!$G$2=2,Planungsrichtwerte_Übersicht!$C$11,Planungsrichtwerte_Übersicht!$C$17))</f>
        <v>45</v>
      </c>
      <c r="E74" s="4">
        <f ca="1">IF(Bezug!$G$2=1,Planungsrichtwerte_Übersicht!$C$6,IF(Bezug!$G$2=2,"-",Planungsrichtwerte_Übersicht!$C$18))</f>
        <v>40</v>
      </c>
      <c r="F74" s="4">
        <f ca="1">IF(Bezug!$G$2=1,Planungsrichtwerte_Übersicht!$C$7,IF(Bezug!$G$2=2,Planungsrichtwerte_Übersicht!$C$13,Planungsrichtwerte_Übersicht!$C$19))</f>
        <v>35</v>
      </c>
      <c r="G74" s="17"/>
      <c r="H74" s="17"/>
    </row>
    <row r="75" spans="1:8" x14ac:dyDescent="0.2">
      <c r="A75" s="4">
        <v>6.7</v>
      </c>
      <c r="B75" s="4">
        <f ca="1">IF(Daten_WP!$B$8="Samsung",Berechnung_Abstand_Kühlen!A75,0)</f>
        <v>6.7</v>
      </c>
      <c r="C75" s="16">
        <f ca="1">IF(Daten_WP!$B$8="Herz",$C$3+10*LOG($C$2/(4*PI()*B75^2))+$C$4+$C$5,IF(Daten_WP!$B$8="Samsung",$C$3+10*LOG($C$2/(4*PI()*B75^2))+$C$4+$C$6))</f>
        <v>47.507005219042135</v>
      </c>
      <c r="D75" s="4">
        <f ca="1">IF(Bezug!$G$2=1,Planungsrichtwerte_Übersicht!$C$5,IF(Bezug!$G$2=2,Planungsrichtwerte_Übersicht!$C$11,Planungsrichtwerte_Übersicht!$C$17))</f>
        <v>45</v>
      </c>
      <c r="E75" s="4">
        <f ca="1">IF(Bezug!$G$2=1,Planungsrichtwerte_Übersicht!$C$6,IF(Bezug!$G$2=2,"-",Planungsrichtwerte_Übersicht!$C$18))</f>
        <v>40</v>
      </c>
      <c r="F75" s="4">
        <f ca="1">IF(Bezug!$G$2=1,Planungsrichtwerte_Übersicht!$C$7,IF(Bezug!$G$2=2,Planungsrichtwerte_Übersicht!$C$13,Planungsrichtwerte_Übersicht!$C$19))</f>
        <v>35</v>
      </c>
      <c r="G75" s="17"/>
      <c r="H75" s="17"/>
    </row>
    <row r="76" spans="1:8" x14ac:dyDescent="0.2">
      <c r="A76" s="4">
        <v>6.8</v>
      </c>
      <c r="B76" s="4">
        <f ca="1">IF(Daten_WP!$B$8="Samsung",Berechnung_Abstand_Kühlen!A76,0)</f>
        <v>6.8</v>
      </c>
      <c r="C76" s="16">
        <f ca="1">IF(Daten_WP!$B$8="Herz",$C$3+10*LOG($C$2/(4*PI()*B76^2))+$C$4+$C$5,IF(Daten_WP!$B$8="Samsung",$C$3+10*LOG($C$2/(4*PI()*B76^2))+$C$4+$C$6))</f>
        <v>47.378323018933933</v>
      </c>
      <c r="D76" s="4">
        <f ca="1">IF(Bezug!$G$2=1,Planungsrichtwerte_Übersicht!$C$5,IF(Bezug!$G$2=2,Planungsrichtwerte_Übersicht!$C$11,Planungsrichtwerte_Übersicht!$C$17))</f>
        <v>45</v>
      </c>
      <c r="E76" s="4">
        <f ca="1">IF(Bezug!$G$2=1,Planungsrichtwerte_Übersicht!$C$6,IF(Bezug!$G$2=2,"-",Planungsrichtwerte_Übersicht!$C$18))</f>
        <v>40</v>
      </c>
      <c r="F76" s="4">
        <f ca="1">IF(Bezug!$G$2=1,Planungsrichtwerte_Übersicht!$C$7,IF(Bezug!$G$2=2,Planungsrichtwerte_Übersicht!$C$13,Planungsrichtwerte_Übersicht!$C$19))</f>
        <v>35</v>
      </c>
      <c r="G76" s="17"/>
      <c r="H76" s="17"/>
    </row>
    <row r="77" spans="1:8" x14ac:dyDescent="0.2">
      <c r="A77" s="4">
        <v>6.9</v>
      </c>
      <c r="B77" s="4">
        <f ca="1">IF(Daten_WP!$B$8="Samsung",Berechnung_Abstand_Kühlen!A77,0)</f>
        <v>6.9</v>
      </c>
      <c r="C77" s="16">
        <f ca="1">IF(Daten_WP!$B$8="Herz",$C$3+10*LOG($C$2/(4*PI()*B77^2))+$C$4+$C$5,IF(Daten_WP!$B$8="Samsung",$C$3+10*LOG($C$2/(4*PI()*B77^2))+$C$4+$C$6))</f>
        <v>47.251519458313552</v>
      </c>
      <c r="D77" s="4">
        <f ca="1">IF(Bezug!$G$2=1,Planungsrichtwerte_Übersicht!$C$5,IF(Bezug!$G$2=2,Planungsrichtwerte_Übersicht!$C$11,Planungsrichtwerte_Übersicht!$C$17))</f>
        <v>45</v>
      </c>
      <c r="E77" s="4">
        <f ca="1">IF(Bezug!$G$2=1,Planungsrichtwerte_Übersicht!$C$6,IF(Bezug!$G$2=2,"-",Planungsrichtwerte_Übersicht!$C$18))</f>
        <v>40</v>
      </c>
      <c r="F77" s="4">
        <f ca="1">IF(Bezug!$G$2=1,Planungsrichtwerte_Übersicht!$C$7,IF(Bezug!$G$2=2,Planungsrichtwerte_Übersicht!$C$13,Planungsrichtwerte_Übersicht!$C$19))</f>
        <v>35</v>
      </c>
      <c r="G77" s="17"/>
      <c r="H77" s="17"/>
    </row>
    <row r="78" spans="1:8" x14ac:dyDescent="0.2">
      <c r="A78" s="4">
        <v>7</v>
      </c>
      <c r="B78" s="4">
        <f ca="1">IF(Daten_WP!$B$8="Samsung",Berechnung_Abstand_Kühlen!A78,0)</f>
        <v>7</v>
      </c>
      <c r="C78" s="16">
        <f ca="1">IF(Daten_WP!$B$8="Herz",$C$3+10*LOG($C$2/(4*PI()*B78^2))+$C$4+$C$5,IF(Daten_WP!$B$8="Samsung",$C$3+10*LOG($C$2/(4*PI()*B78^2))+$C$4+$C$6))</f>
        <v>47.126540472773527</v>
      </c>
      <c r="D78" s="4">
        <f ca="1">IF(Bezug!$G$2=1,Planungsrichtwerte_Übersicht!$C$5,IF(Bezug!$G$2=2,Planungsrichtwerte_Übersicht!$C$11,Planungsrichtwerte_Übersicht!$C$17))</f>
        <v>45</v>
      </c>
      <c r="E78" s="4">
        <f ca="1">IF(Bezug!$G$2=1,Planungsrichtwerte_Übersicht!$C$6,IF(Bezug!$G$2=2,"-",Planungsrichtwerte_Übersicht!$C$18))</f>
        <v>40</v>
      </c>
      <c r="F78" s="4">
        <f ca="1">IF(Bezug!$G$2=1,Planungsrichtwerte_Übersicht!$C$7,IF(Bezug!$G$2=2,Planungsrichtwerte_Übersicht!$C$13,Planungsrichtwerte_Übersicht!$C$19))</f>
        <v>35</v>
      </c>
      <c r="G78" s="17"/>
      <c r="H78" s="17"/>
    </row>
    <row r="79" spans="1:8" x14ac:dyDescent="0.2">
      <c r="A79" s="4">
        <v>7.1</v>
      </c>
      <c r="B79" s="4">
        <f ca="1">IF(Daten_WP!$B$8="Samsung",Berechnung_Abstand_Kühlen!A79,0)</f>
        <v>7.1</v>
      </c>
      <c r="C79" s="16">
        <f ca="1">IF(Daten_WP!$B$8="Herz",$C$3+10*LOG($C$2/(4*PI()*B79^2))+$C$4+$C$5,IF(Daten_WP!$B$8="Samsung",$C$3+10*LOG($C$2/(4*PI()*B79^2))+$C$4+$C$6))</f>
        <v>47.003334298677153</v>
      </c>
      <c r="D79" s="4">
        <f ca="1">IF(Bezug!$G$2=1,Planungsrichtwerte_Übersicht!$C$5,IF(Bezug!$G$2=2,Planungsrichtwerte_Übersicht!$C$11,Planungsrichtwerte_Übersicht!$C$17))</f>
        <v>45</v>
      </c>
      <c r="E79" s="4">
        <f ca="1">IF(Bezug!$G$2=1,Planungsrichtwerte_Übersicht!$C$6,IF(Bezug!$G$2=2,"-",Planungsrichtwerte_Übersicht!$C$18))</f>
        <v>40</v>
      </c>
      <c r="F79" s="4">
        <f ca="1">IF(Bezug!$G$2=1,Planungsrichtwerte_Übersicht!$C$7,IF(Bezug!$G$2=2,Planungsrichtwerte_Übersicht!$C$13,Planungsrichtwerte_Übersicht!$C$19))</f>
        <v>35</v>
      </c>
      <c r="G79" s="17"/>
      <c r="H79" s="17"/>
    </row>
    <row r="80" spans="1:8" x14ac:dyDescent="0.2">
      <c r="A80" s="4">
        <v>7.2</v>
      </c>
      <c r="B80" s="4">
        <f ca="1">IF(Daten_WP!$B$8="Samsung",Berechnung_Abstand_Kühlen!A80,0)</f>
        <v>7.2</v>
      </c>
      <c r="C80" s="16">
        <f ca="1">IF(Daten_WP!$B$8="Herz",$C$3+10*LOG($C$2/(4*PI()*B80^2))+$C$4+$C$5,IF(Daten_WP!$B$8="Samsung",$C$3+10*LOG($C$2/(4*PI()*B80^2))+$C$4+$C$6))</f>
        <v>46.881851344433294</v>
      </c>
      <c r="D80" s="4">
        <f ca="1">IF(Bezug!$G$2=1,Planungsrichtwerte_Übersicht!$C$5,IF(Bezug!$G$2=2,Planungsrichtwerte_Übersicht!$C$11,Planungsrichtwerte_Übersicht!$C$17))</f>
        <v>45</v>
      </c>
      <c r="E80" s="4">
        <f ca="1">IF(Bezug!$G$2=1,Planungsrichtwerte_Übersicht!$C$6,IF(Bezug!$G$2=2,"-",Planungsrichtwerte_Übersicht!$C$18))</f>
        <v>40</v>
      </c>
      <c r="F80" s="4">
        <f ca="1">IF(Bezug!$G$2=1,Planungsrichtwerte_Übersicht!$C$7,IF(Bezug!$G$2=2,Planungsrichtwerte_Übersicht!$C$13,Planungsrichtwerte_Übersicht!$C$19))</f>
        <v>35</v>
      </c>
      <c r="G80" s="17"/>
      <c r="H80" s="17"/>
    </row>
    <row r="81" spans="1:8" x14ac:dyDescent="0.2">
      <c r="A81" s="4">
        <v>7.3</v>
      </c>
      <c r="B81" s="4">
        <f ca="1">IF(Daten_WP!$B$8="Samsung",Berechnung_Abstand_Kühlen!A81,0)</f>
        <v>7.3</v>
      </c>
      <c r="C81" s="16">
        <f ca="1">IF(Daten_WP!$B$8="Herz",$C$3+10*LOG($C$2/(4*PI()*B81^2))+$C$4+$C$5,IF(Daten_WP!$B$8="Samsung",$C$3+10*LOG($C$2/(4*PI()*B81^2))+$C$4+$C$6))</f>
        <v>46.762044070649544</v>
      </c>
      <c r="D81" s="4">
        <f ca="1">IF(Bezug!$G$2=1,Planungsrichtwerte_Übersicht!$C$5,IF(Bezug!$G$2=2,Planungsrichtwerte_Übersicht!$C$11,Planungsrichtwerte_Übersicht!$C$17))</f>
        <v>45</v>
      </c>
      <c r="E81" s="4">
        <f ca="1">IF(Bezug!$G$2=1,Planungsrichtwerte_Übersicht!$C$6,IF(Bezug!$G$2=2,"-",Planungsrichtwerte_Übersicht!$C$18))</f>
        <v>40</v>
      </c>
      <c r="F81" s="4">
        <f ca="1">IF(Bezug!$G$2=1,Planungsrichtwerte_Übersicht!$C$7,IF(Bezug!$G$2=2,Planungsrichtwerte_Übersicht!$C$13,Planungsrichtwerte_Übersicht!$C$19))</f>
        <v>35</v>
      </c>
      <c r="G81" s="17"/>
      <c r="H81" s="17"/>
    </row>
    <row r="82" spans="1:8" x14ac:dyDescent="0.2">
      <c r="A82" s="4">
        <v>7.4</v>
      </c>
      <c r="B82" s="4">
        <f ca="1">IF(Daten_WP!$B$8="Samsung",Berechnung_Abstand_Kühlen!A82,0)</f>
        <v>7.4</v>
      </c>
      <c r="C82" s="16">
        <f ca="1">IF(Daten_WP!$B$8="Herz",$C$3+10*LOG($C$2/(4*PI()*B82^2))+$C$4+$C$5,IF(Daten_WP!$B$8="Samsung",$C$3+10*LOG($C$2/(4*PI()*B82^2))+$C$4+$C$6))</f>
        <v>46.643866878439141</v>
      </c>
      <c r="D82" s="4">
        <f ca="1">IF(Bezug!$G$2=1,Planungsrichtwerte_Übersicht!$C$5,IF(Bezug!$G$2=2,Planungsrichtwerte_Übersicht!$C$11,Planungsrichtwerte_Übersicht!$C$17))</f>
        <v>45</v>
      </c>
      <c r="E82" s="4">
        <f ca="1">IF(Bezug!$G$2=1,Planungsrichtwerte_Übersicht!$C$6,IF(Bezug!$G$2=2,"-",Planungsrichtwerte_Übersicht!$C$18))</f>
        <v>40</v>
      </c>
      <c r="F82" s="4">
        <f ca="1">IF(Bezug!$G$2=1,Planungsrichtwerte_Übersicht!$C$7,IF(Bezug!$G$2=2,Planungsrichtwerte_Übersicht!$C$13,Planungsrichtwerte_Übersicht!$C$19))</f>
        <v>35</v>
      </c>
      <c r="G82" s="17"/>
      <c r="H82" s="17"/>
    </row>
    <row r="83" spans="1:8" x14ac:dyDescent="0.2">
      <c r="A83" s="4">
        <v>7.5</v>
      </c>
      <c r="B83" s="4">
        <f ca="1">IF(Daten_WP!$B$8="Samsung",Berechnung_Abstand_Kühlen!A83,0)</f>
        <v>7.5</v>
      </c>
      <c r="C83" s="16">
        <f ca="1">IF(Daten_WP!$B$8="Herz",$C$3+10*LOG($C$2/(4*PI()*B83^2))+$C$4+$C$5,IF(Daten_WP!$B$8="Samsung",$C$3+10*LOG($C$2/(4*PI()*B83^2))+$C$4+$C$6))</f>
        <v>46.527276005224664</v>
      </c>
      <c r="D83" s="4">
        <f ca="1">IF(Bezug!$G$2=1,Planungsrichtwerte_Übersicht!$C$5,IF(Bezug!$G$2=2,Planungsrichtwerte_Übersicht!$C$11,Planungsrichtwerte_Übersicht!$C$17))</f>
        <v>45</v>
      </c>
      <c r="E83" s="4">
        <f ca="1">IF(Bezug!$G$2=1,Planungsrichtwerte_Übersicht!$C$6,IF(Bezug!$G$2=2,"-",Planungsrichtwerte_Übersicht!$C$18))</f>
        <v>40</v>
      </c>
      <c r="F83" s="4">
        <f ca="1">IF(Bezug!$G$2=1,Planungsrichtwerte_Übersicht!$C$7,IF(Bezug!$G$2=2,Planungsrichtwerte_Übersicht!$C$13,Planungsrichtwerte_Übersicht!$C$19))</f>
        <v>35</v>
      </c>
      <c r="G83" s="17"/>
      <c r="H83" s="17"/>
    </row>
    <row r="84" spans="1:8" x14ac:dyDescent="0.2">
      <c r="A84" s="4">
        <v>7.6</v>
      </c>
      <c r="B84" s="4">
        <f ca="1">IF(Daten_WP!$B$8="Samsung",Berechnung_Abstand_Kühlen!A84,0)</f>
        <v>7.6</v>
      </c>
      <c r="C84" s="16">
        <f ca="1">IF(Daten_WP!$B$8="Herz",$C$3+10*LOG($C$2/(4*PI()*B84^2))+$C$4+$C$5,IF(Daten_WP!$B$8="Samsung",$C$3+10*LOG($C$2/(4*PI()*B84^2))+$C$4+$C$6))</f>
        <v>46.412229427442838</v>
      </c>
      <c r="D84" s="4">
        <f ca="1">IF(Bezug!$G$2=1,Planungsrichtwerte_Übersicht!$C$5,IF(Bezug!$G$2=2,Planungsrichtwerte_Übersicht!$C$11,Planungsrichtwerte_Übersicht!$C$17))</f>
        <v>45</v>
      </c>
      <c r="E84" s="4">
        <f ca="1">IF(Bezug!$G$2=1,Planungsrichtwerte_Übersicht!$C$6,IF(Bezug!$G$2=2,"-",Planungsrichtwerte_Übersicht!$C$18))</f>
        <v>40</v>
      </c>
      <c r="F84" s="4">
        <f ca="1">IF(Bezug!$G$2=1,Planungsrichtwerte_Übersicht!$C$7,IF(Bezug!$G$2=2,Planungsrichtwerte_Übersicht!$C$13,Planungsrichtwerte_Übersicht!$C$19))</f>
        <v>35</v>
      </c>
      <c r="G84" s="17"/>
      <c r="H84" s="17"/>
    </row>
    <row r="85" spans="1:8" x14ac:dyDescent="0.2">
      <c r="A85" s="4">
        <v>7.7</v>
      </c>
      <c r="B85" s="4">
        <f ca="1">IF(Daten_WP!$B$8="Samsung",Berechnung_Abstand_Kühlen!A85,0)</f>
        <v>7.7</v>
      </c>
      <c r="C85" s="16">
        <f ca="1">IF(Daten_WP!$B$8="Herz",$C$3+10*LOG($C$2/(4*PI()*B85^2))+$C$4+$C$5,IF(Daten_WP!$B$8="Samsung",$C$3+10*LOG($C$2/(4*PI()*B85^2))+$C$4+$C$6))</f>
        <v>46.29868676960902</v>
      </c>
      <c r="D85" s="4">
        <f ca="1">IF(Bezug!$G$2=1,Planungsrichtwerte_Übersicht!$C$5,IF(Bezug!$G$2=2,Planungsrichtwerte_Übersicht!$C$11,Planungsrichtwerte_Übersicht!$C$17))</f>
        <v>45</v>
      </c>
      <c r="E85" s="4">
        <f ca="1">IF(Bezug!$G$2=1,Planungsrichtwerte_Übersicht!$C$6,IF(Bezug!$G$2=2,"-",Planungsrichtwerte_Übersicht!$C$18))</f>
        <v>40</v>
      </c>
      <c r="F85" s="4">
        <f ca="1">IF(Bezug!$G$2=1,Planungsrichtwerte_Übersicht!$C$7,IF(Bezug!$G$2=2,Planungsrichtwerte_Übersicht!$C$13,Planungsrichtwerte_Übersicht!$C$19))</f>
        <v>35</v>
      </c>
      <c r="G85" s="17"/>
      <c r="H85" s="17"/>
    </row>
    <row r="86" spans="1:8" x14ac:dyDescent="0.2">
      <c r="A86" s="4">
        <v>7.8</v>
      </c>
      <c r="B86" s="4">
        <f ca="1">IF(Daten_WP!$B$8="Samsung",Berechnung_Abstand_Kühlen!A86,0)</f>
        <v>7.8</v>
      </c>
      <c r="C86" s="16">
        <f ca="1">IF(Daten_WP!$B$8="Herz",$C$3+10*LOG($C$2/(4*PI()*B86^2))+$C$4+$C$5,IF(Daten_WP!$B$8="Samsung",$C$3+10*LOG($C$2/(4*PI()*B86^2))+$C$4+$C$6))</f>
        <v>46.18660921924905</v>
      </c>
      <c r="D86" s="4">
        <f ca="1">IF(Bezug!$G$2=1,Planungsrichtwerte_Übersicht!$C$5,IF(Bezug!$G$2=2,Planungsrichtwerte_Übersicht!$C$11,Planungsrichtwerte_Übersicht!$C$17))</f>
        <v>45</v>
      </c>
      <c r="E86" s="4">
        <f ca="1">IF(Bezug!$G$2=1,Planungsrichtwerte_Übersicht!$C$6,IF(Bezug!$G$2=2,"-",Planungsrichtwerte_Übersicht!$C$18))</f>
        <v>40</v>
      </c>
      <c r="F86" s="4">
        <f ca="1">IF(Bezug!$G$2=1,Planungsrichtwerte_Übersicht!$C$7,IF(Bezug!$G$2=2,Planungsrichtwerte_Übersicht!$C$13,Planungsrichtwerte_Übersicht!$C$19))</f>
        <v>35</v>
      </c>
      <c r="G86" s="17"/>
      <c r="H86" s="17"/>
    </row>
    <row r="87" spans="1:8" x14ac:dyDescent="0.2">
      <c r="A87" s="4">
        <v>7.9</v>
      </c>
      <c r="B87" s="4">
        <f ca="1">IF(Daten_WP!$B$8="Samsung",Berechnung_Abstand_Kühlen!A87,0)</f>
        <v>7.9</v>
      </c>
      <c r="C87" s="16">
        <f ca="1">IF(Daten_WP!$B$8="Herz",$C$3+10*LOG($C$2/(4*PI()*B87^2))+$C$4+$C$5,IF(Daten_WP!$B$8="Samsung",$C$3+10*LOG($C$2/(4*PI()*B87^2))+$C$4+$C$6))</f>
        <v>46.075959447249829</v>
      </c>
      <c r="D87" s="4">
        <f ca="1">IF(Bezug!$G$2=1,Planungsrichtwerte_Übersicht!$C$5,IF(Bezug!$G$2=2,Planungsrichtwerte_Übersicht!$C$11,Planungsrichtwerte_Übersicht!$C$17))</f>
        <v>45</v>
      </c>
      <c r="E87" s="4">
        <f ca="1">IF(Bezug!$G$2=1,Planungsrichtwerte_Übersicht!$C$6,IF(Bezug!$G$2=2,"-",Planungsrichtwerte_Übersicht!$C$18))</f>
        <v>40</v>
      </c>
      <c r="F87" s="4">
        <f ca="1">IF(Bezug!$G$2=1,Planungsrichtwerte_Übersicht!$C$7,IF(Bezug!$G$2=2,Planungsrichtwerte_Übersicht!$C$13,Planungsrichtwerte_Übersicht!$C$19))</f>
        <v>35</v>
      </c>
      <c r="G87" s="17"/>
      <c r="H87" s="17"/>
    </row>
    <row r="88" spans="1:8" x14ac:dyDescent="0.2">
      <c r="A88" s="4">
        <v>8</v>
      </c>
      <c r="B88" s="4">
        <f ca="1">IF(Daten_WP!$B$8="Samsung",Berechnung_Abstand_Kühlen!A88,0)</f>
        <v>8</v>
      </c>
      <c r="C88" s="16">
        <f ca="1">IF(Daten_WP!$B$8="Herz",$C$3+10*LOG($C$2/(4*PI()*B88^2))+$C$4+$C$5,IF(Daten_WP!$B$8="Samsung",$C$3+10*LOG($C$2/(4*PI()*B88^2))+$C$4+$C$6))</f>
        <v>45.966701533219791</v>
      </c>
      <c r="D88" s="4">
        <f ca="1">IF(Bezug!$G$2=1,Planungsrichtwerte_Übersicht!$C$5,IF(Bezug!$G$2=2,Planungsrichtwerte_Übersicht!$C$11,Planungsrichtwerte_Übersicht!$C$17))</f>
        <v>45</v>
      </c>
      <c r="E88" s="4">
        <f ca="1">IF(Bezug!$G$2=1,Planungsrichtwerte_Übersicht!$C$6,IF(Bezug!$G$2=2,"-",Planungsrichtwerte_Übersicht!$C$18))</f>
        <v>40</v>
      </c>
      <c r="F88" s="4">
        <f ca="1">IF(Bezug!$G$2=1,Planungsrichtwerte_Übersicht!$C$7,IF(Bezug!$G$2=2,Planungsrichtwerte_Übersicht!$C$13,Planungsrichtwerte_Übersicht!$C$19))</f>
        <v>35</v>
      </c>
      <c r="G88" s="17"/>
      <c r="H88" s="17"/>
    </row>
    <row r="89" spans="1:8" x14ac:dyDescent="0.2">
      <c r="A89" s="4">
        <v>8.1</v>
      </c>
      <c r="B89" s="4">
        <f ca="1">IF(Daten_WP!$B$8="Samsung",Berechnung_Abstand_Kühlen!A89,0)</f>
        <v>8.1</v>
      </c>
      <c r="C89" s="16">
        <f ca="1">IF(Daten_WP!$B$8="Herz",$C$3+10*LOG($C$2/(4*PI()*B89^2))+$C$4+$C$5,IF(Daten_WP!$B$8="Samsung",$C$3+10*LOG($C$2/(4*PI()*B89^2))+$C$4+$C$6))</f>
        <v>45.858800895485672</v>
      </c>
      <c r="D89" s="4">
        <f ca="1">IF(Bezug!$G$2=1,Planungsrichtwerte_Übersicht!$C$5,IF(Bezug!$G$2=2,Planungsrichtwerte_Übersicht!$C$11,Planungsrichtwerte_Übersicht!$C$17))</f>
        <v>45</v>
      </c>
      <c r="E89" s="4">
        <f ca="1">IF(Bezug!$G$2=1,Planungsrichtwerte_Übersicht!$C$6,IF(Bezug!$G$2=2,"-",Planungsrichtwerte_Übersicht!$C$18))</f>
        <v>40</v>
      </c>
      <c r="F89" s="4">
        <f ca="1">IF(Bezug!$G$2=1,Planungsrichtwerte_Übersicht!$C$7,IF(Bezug!$G$2=2,Planungsrichtwerte_Übersicht!$C$13,Planungsrichtwerte_Übersicht!$C$19))</f>
        <v>35</v>
      </c>
      <c r="G89" s="17"/>
      <c r="H89" s="17"/>
    </row>
    <row r="90" spans="1:8" x14ac:dyDescent="0.2">
      <c r="A90" s="4">
        <v>8.1999999999999993</v>
      </c>
      <c r="B90" s="4">
        <f ca="1">IF(Daten_WP!$B$8="Samsung",Berechnung_Abstand_Kühlen!A90,0)</f>
        <v>8.1999999999999993</v>
      </c>
      <c r="C90" s="16">
        <f ca="1">IF(Daten_WP!$B$8="Herz",$C$3+10*LOG($C$2/(4*PI()*B90^2))+$C$4+$C$5,IF(Daten_WP!$B$8="Samsung",$C$3+10*LOG($C$2/(4*PI()*B90^2))+$C$4+$C$6))</f>
        <v>45.752224225384325</v>
      </c>
      <c r="D90" s="4">
        <f ca="1">IF(Bezug!$G$2=1,Planungsrichtwerte_Übersicht!$C$5,IF(Bezug!$G$2=2,Planungsrichtwerte_Übersicht!$C$11,Planungsrichtwerte_Übersicht!$C$17))</f>
        <v>45</v>
      </c>
      <c r="E90" s="4">
        <f ca="1">IF(Bezug!$G$2=1,Planungsrichtwerte_Übersicht!$C$6,IF(Bezug!$G$2=2,"-",Planungsrichtwerte_Übersicht!$C$18))</f>
        <v>40</v>
      </c>
      <c r="F90" s="4">
        <f ca="1">IF(Bezug!$G$2=1,Planungsrichtwerte_Übersicht!$C$7,IF(Bezug!$G$2=2,Planungsrichtwerte_Übersicht!$C$13,Planungsrichtwerte_Übersicht!$C$19))</f>
        <v>35</v>
      </c>
      <c r="G90" s="17"/>
      <c r="H90" s="17"/>
    </row>
    <row r="91" spans="1:8" x14ac:dyDescent="0.2">
      <c r="A91" s="4">
        <v>8.3000000000000007</v>
      </c>
      <c r="B91" s="4">
        <f ca="1">IF(Daten_WP!$B$8="Samsung",Berechnung_Abstand_Kühlen!A91,0)</f>
        <v>8.3000000000000007</v>
      </c>
      <c r="C91" s="16">
        <f ca="1">IF(Daten_WP!$B$8="Herz",$C$3+10*LOG($C$2/(4*PI()*B91^2))+$C$4+$C$5,IF(Daten_WP!$B$8="Samsung",$C$3+10*LOG($C$2/(4*PI()*B91^2))+$C$4+$C$6))</f>
        <v>45.646939425537184</v>
      </c>
      <c r="D91" s="4">
        <f ca="1">IF(Bezug!$G$2=1,Planungsrichtwerte_Übersicht!$C$5,IF(Bezug!$G$2=2,Planungsrichtwerte_Übersicht!$C$11,Planungsrichtwerte_Übersicht!$C$17))</f>
        <v>45</v>
      </c>
      <c r="E91" s="4">
        <f ca="1">IF(Bezug!$G$2=1,Planungsrichtwerte_Übersicht!$C$6,IF(Bezug!$G$2=2,"-",Planungsrichtwerte_Übersicht!$C$18))</f>
        <v>40</v>
      </c>
      <c r="F91" s="4">
        <f ca="1">IF(Bezug!$G$2=1,Planungsrichtwerte_Übersicht!$C$7,IF(Bezug!$G$2=2,Planungsrichtwerte_Übersicht!$C$13,Planungsrichtwerte_Übersicht!$C$19))</f>
        <v>35</v>
      </c>
      <c r="G91" s="17"/>
      <c r="H91" s="17"/>
    </row>
    <row r="92" spans="1:8" x14ac:dyDescent="0.2">
      <c r="A92" s="4">
        <v>8.4</v>
      </c>
      <c r="B92" s="4">
        <f ca="1">IF(Daten_WP!$B$8="Samsung",Berechnung_Abstand_Kühlen!A92,0)</f>
        <v>8.4</v>
      </c>
      <c r="C92" s="16">
        <f ca="1">IF(Daten_WP!$B$8="Herz",$C$3+10*LOG($C$2/(4*PI()*B92^2))+$C$4+$C$5,IF(Daten_WP!$B$8="Samsung",$C$3+10*LOG($C$2/(4*PI()*B92^2))+$C$4+$C$6))</f>
        <v>45.542915551821025</v>
      </c>
      <c r="D92" s="4">
        <f ca="1">IF(Bezug!$G$2=1,Planungsrichtwerte_Übersicht!$C$5,IF(Bezug!$G$2=2,Planungsrichtwerte_Übersicht!$C$11,Planungsrichtwerte_Übersicht!$C$17))</f>
        <v>45</v>
      </c>
      <c r="E92" s="4">
        <f ca="1">IF(Bezug!$G$2=1,Planungsrichtwerte_Übersicht!$C$6,IF(Bezug!$G$2=2,"-",Planungsrichtwerte_Übersicht!$C$18))</f>
        <v>40</v>
      </c>
      <c r="F92" s="4">
        <f ca="1">IF(Bezug!$G$2=1,Planungsrichtwerte_Übersicht!$C$7,IF(Bezug!$G$2=2,Planungsrichtwerte_Übersicht!$C$13,Planungsrichtwerte_Übersicht!$C$19))</f>
        <v>35</v>
      </c>
      <c r="G92" s="17"/>
      <c r="H92" s="17"/>
    </row>
    <row r="93" spans="1:8" x14ac:dyDescent="0.2">
      <c r="A93" s="4">
        <v>8.5</v>
      </c>
      <c r="B93" s="4">
        <f ca="1">IF(Daten_WP!$B$8="Samsung",Berechnung_Abstand_Kühlen!A93,0)</f>
        <v>8.5</v>
      </c>
      <c r="C93" s="16">
        <f ca="1">IF(Daten_WP!$B$8="Herz",$C$3+10*LOG($C$2/(4*PI()*B93^2))+$C$4+$C$5,IF(Daten_WP!$B$8="Samsung",$C$3+10*LOG($C$2/(4*PI()*B93^2))+$C$4+$C$6))</f>
        <v>45.440122758772802</v>
      </c>
      <c r="D93" s="4">
        <f ca="1">IF(Bezug!$G$2=1,Planungsrichtwerte_Übersicht!$C$5,IF(Bezug!$G$2=2,Planungsrichtwerte_Übersicht!$C$11,Planungsrichtwerte_Übersicht!$C$17))</f>
        <v>45</v>
      </c>
      <c r="E93" s="4">
        <f ca="1">IF(Bezug!$G$2=1,Planungsrichtwerte_Übersicht!$C$6,IF(Bezug!$G$2=2,"-",Planungsrichtwerte_Übersicht!$C$18))</f>
        <v>40</v>
      </c>
      <c r="F93" s="4">
        <f ca="1">IF(Bezug!$G$2=1,Planungsrichtwerte_Übersicht!$C$7,IF(Bezug!$G$2=2,Planungsrichtwerte_Übersicht!$C$13,Planungsrichtwerte_Übersicht!$C$19))</f>
        <v>35</v>
      </c>
      <c r="G93" s="17"/>
      <c r="H93" s="17"/>
    </row>
    <row r="94" spans="1:8" x14ac:dyDescent="0.2">
      <c r="A94" s="4">
        <v>8.6</v>
      </c>
      <c r="B94" s="4">
        <f ca="1">IF(Daten_WP!$B$8="Samsung",Berechnung_Abstand_Kühlen!A94,0)</f>
        <v>8.6</v>
      </c>
      <c r="C94" s="16">
        <f ca="1">IF(Daten_WP!$B$8="Herz",$C$3+10*LOG($C$2/(4*PI()*B94^2))+$C$4+$C$5,IF(Daten_WP!$B$8="Samsung",$C$3+10*LOG($C$2/(4*PI()*B94^2))+$C$4+$C$6))</f>
        <v>45.338532248187306</v>
      </c>
      <c r="D94" s="4">
        <f ca="1">IF(Bezug!$G$2=1,Planungsrichtwerte_Übersicht!$C$5,IF(Bezug!$G$2=2,Planungsrichtwerte_Übersicht!$C$11,Planungsrichtwerte_Übersicht!$C$17))</f>
        <v>45</v>
      </c>
      <c r="E94" s="4">
        <f ca="1">IF(Bezug!$G$2=1,Planungsrichtwerte_Übersicht!$C$6,IF(Bezug!$G$2=2,"-",Planungsrichtwerte_Übersicht!$C$18))</f>
        <v>40</v>
      </c>
      <c r="F94" s="4">
        <f ca="1">IF(Bezug!$G$2=1,Planungsrichtwerte_Übersicht!$C$7,IF(Bezug!$G$2=2,Planungsrichtwerte_Übersicht!$C$13,Planungsrichtwerte_Übersicht!$C$19))</f>
        <v>35</v>
      </c>
      <c r="G94" s="17"/>
      <c r="H94" s="17"/>
    </row>
    <row r="95" spans="1:8" x14ac:dyDescent="0.2">
      <c r="A95" s="4">
        <v>8.6999999999999993</v>
      </c>
      <c r="B95" s="4">
        <f ca="1">IF(Daten_WP!$B$8="Samsung",Berechnung_Abstand_Kühlen!A95,0)</f>
        <v>8.6999999999999993</v>
      </c>
      <c r="C95" s="16">
        <f ca="1">IF(Daten_WP!$B$8="Herz",$C$3+10*LOG($C$2/(4*PI()*B95^2))+$C$4+$C$5,IF(Daten_WP!$B$8="Samsung",$C$3+10*LOG($C$2/(4*PI()*B95^2))+$C$4+$C$6))</f>
        <v>45.238116220686294</v>
      </c>
      <c r="D95" s="4">
        <f ca="1">IF(Bezug!$G$2=1,Planungsrichtwerte_Übersicht!$C$5,IF(Bezug!$G$2=2,Planungsrichtwerte_Übersicht!$C$11,Planungsrichtwerte_Übersicht!$C$17))</f>
        <v>45</v>
      </c>
      <c r="E95" s="4">
        <f ca="1">IF(Bezug!$G$2=1,Planungsrichtwerte_Übersicht!$C$6,IF(Bezug!$G$2=2,"-",Planungsrichtwerte_Übersicht!$C$18))</f>
        <v>40</v>
      </c>
      <c r="F95" s="4">
        <f ca="1">IF(Bezug!$G$2=1,Planungsrichtwerte_Übersicht!$C$7,IF(Bezug!$G$2=2,Planungsrichtwerte_Übersicht!$C$13,Planungsrichtwerte_Übersicht!$C$19))</f>
        <v>35</v>
      </c>
      <c r="G95" s="17"/>
      <c r="H95" s="17"/>
    </row>
    <row r="96" spans="1:8" x14ac:dyDescent="0.2">
      <c r="A96" s="4">
        <v>8.8000000000000007</v>
      </c>
      <c r="B96" s="4">
        <f ca="1">IF(Daten_WP!$B$8="Samsung",Berechnung_Abstand_Kühlen!A96,0)</f>
        <v>8.8000000000000007</v>
      </c>
      <c r="C96" s="16">
        <f ca="1">IF(Daten_WP!$B$8="Herz",$C$3+10*LOG($C$2/(4*PI()*B96^2))+$C$4+$C$5,IF(Daten_WP!$B$8="Samsung",$C$3+10*LOG($C$2/(4*PI()*B96^2))+$C$4+$C$6))</f>
        <v>45.13884783005529</v>
      </c>
      <c r="D96" s="4">
        <f ca="1">IF(Bezug!$G$2=1,Planungsrichtwerte_Übersicht!$C$5,IF(Bezug!$G$2=2,Planungsrichtwerte_Übersicht!$C$11,Planungsrichtwerte_Übersicht!$C$17))</f>
        <v>45</v>
      </c>
      <c r="E96" s="4">
        <f ca="1">IF(Bezug!$G$2=1,Planungsrichtwerte_Übersicht!$C$6,IF(Bezug!$G$2=2,"-",Planungsrichtwerte_Übersicht!$C$18))</f>
        <v>40</v>
      </c>
      <c r="F96" s="4">
        <f ca="1">IF(Bezug!$G$2=1,Planungsrichtwerte_Übersicht!$C$7,IF(Bezug!$G$2=2,Planungsrichtwerte_Übersicht!$C$13,Planungsrichtwerte_Übersicht!$C$19))</f>
        <v>35</v>
      </c>
      <c r="G96" s="17"/>
      <c r="H96" s="17"/>
    </row>
    <row r="97" spans="1:8" x14ac:dyDescent="0.2">
      <c r="A97" s="4">
        <v>8.9</v>
      </c>
      <c r="B97" s="4">
        <f ca="1">IF(Daten_WP!$B$8="Samsung",Berechnung_Abstand_Kühlen!A97,0)</f>
        <v>8.9</v>
      </c>
      <c r="C97" s="16">
        <f ca="1">IF(Daten_WP!$B$8="Herz",$C$3+10*LOG($C$2/(4*PI()*B97^2))+$C$4+$C$5,IF(Daten_WP!$B$8="Samsung",$C$3+10*LOG($C$2/(4*PI()*B97^2))+$C$4+$C$6))</f>
        <v>45.040701140160408</v>
      </c>
      <c r="D97" s="4">
        <f ca="1">IF(Bezug!$G$2=1,Planungsrichtwerte_Übersicht!$C$5,IF(Bezug!$G$2=2,Planungsrichtwerte_Übersicht!$C$11,Planungsrichtwerte_Übersicht!$C$17))</f>
        <v>45</v>
      </c>
      <c r="E97" s="4">
        <f ca="1">IF(Bezug!$G$2=1,Planungsrichtwerte_Übersicht!$C$6,IF(Bezug!$G$2=2,"-",Planungsrichtwerte_Übersicht!$C$18))</f>
        <v>40</v>
      </c>
      <c r="F97" s="4">
        <f ca="1">IF(Bezug!$G$2=1,Planungsrichtwerte_Übersicht!$C$7,IF(Bezug!$G$2=2,Planungsrichtwerte_Übersicht!$C$13,Planungsrichtwerte_Übersicht!$C$19))</f>
        <v>35</v>
      </c>
      <c r="G97" s="17"/>
      <c r="H97" s="17"/>
    </row>
    <row r="98" spans="1:8" x14ac:dyDescent="0.2">
      <c r="A98" s="4">
        <v>9</v>
      </c>
      <c r="B98" s="4">
        <f ca="1">IF(Daten_WP!$B$8="Samsung",Berechnung_Abstand_Kühlen!A98,0)</f>
        <v>9</v>
      </c>
      <c r="C98" s="16">
        <f ca="1">IF(Daten_WP!$B$8="Herz",$C$3+10*LOG($C$2/(4*PI()*B98^2))+$C$4+$C$5,IF(Daten_WP!$B$8="Samsung",$C$3+10*LOG($C$2/(4*PI()*B98^2))+$C$4+$C$6))</f>
        <v>44.943651084272162</v>
      </c>
      <c r="D98" s="4">
        <f ca="1">IF(Bezug!$G$2=1,Planungsrichtwerte_Übersicht!$C$5,IF(Bezug!$G$2=2,Planungsrichtwerte_Übersicht!$C$11,Planungsrichtwerte_Übersicht!$C$17))</f>
        <v>45</v>
      </c>
      <c r="E98" s="4">
        <f ca="1">IF(Bezug!$G$2=1,Planungsrichtwerte_Übersicht!$C$6,IF(Bezug!$G$2=2,"-",Planungsrichtwerte_Übersicht!$C$18))</f>
        <v>40</v>
      </c>
      <c r="F98" s="4">
        <f ca="1">IF(Bezug!$G$2=1,Planungsrichtwerte_Übersicht!$C$7,IF(Bezug!$G$2=2,Planungsrichtwerte_Übersicht!$C$13,Planungsrichtwerte_Übersicht!$C$19))</f>
        <v>35</v>
      </c>
      <c r="G98" s="17"/>
      <c r="H98" s="17"/>
    </row>
    <row r="99" spans="1:8" x14ac:dyDescent="0.2">
      <c r="A99" s="4">
        <v>9.1</v>
      </c>
      <c r="B99" s="4">
        <f ca="1">IF(Daten_WP!$B$8="Samsung",Berechnung_Abstand_Kühlen!A99,0)</f>
        <v>9.1</v>
      </c>
      <c r="C99" s="16">
        <f ca="1">IF(Daten_WP!$B$8="Herz",$C$3+10*LOG($C$2/(4*PI()*B99^2))+$C$4+$C$5,IF(Daten_WP!$B$8="Samsung",$C$3+10*LOG($C$2/(4*PI()*B99^2))+$C$4+$C$6))</f>
        <v>44.847673426636788</v>
      </c>
      <c r="D99" s="4">
        <f ca="1">IF(Bezug!$G$2=1,Planungsrichtwerte_Übersicht!$C$5,IF(Bezug!$G$2=2,Planungsrichtwerte_Übersicht!$C$11,Planungsrichtwerte_Übersicht!$C$17))</f>
        <v>45</v>
      </c>
      <c r="E99" s="4">
        <f ca="1">IF(Bezug!$G$2=1,Planungsrichtwerte_Übersicht!$C$6,IF(Bezug!$G$2=2,"-",Planungsrichtwerte_Übersicht!$C$18))</f>
        <v>40</v>
      </c>
      <c r="F99" s="4">
        <f ca="1">IF(Bezug!$G$2=1,Planungsrichtwerte_Übersicht!$C$7,IF(Bezug!$G$2=2,Planungsrichtwerte_Übersicht!$C$13,Planungsrichtwerte_Übersicht!$C$19))</f>
        <v>35</v>
      </c>
      <c r="G99" s="17"/>
      <c r="H99" s="17"/>
    </row>
    <row r="100" spans="1:8" x14ac:dyDescent="0.2">
      <c r="A100" s="4">
        <v>9.1999999999999993</v>
      </c>
      <c r="B100" s="4">
        <f ca="1">IF(Daten_WP!$B$8="Samsung",Berechnung_Abstand_Kühlen!A100,0)</f>
        <v>9.1999999999999993</v>
      </c>
      <c r="C100" s="16">
        <f ca="1">IF(Daten_WP!$B$8="Herz",$C$3+10*LOG($C$2/(4*PI()*B100^2))+$C$4+$C$5,IF(Daten_WP!$B$8="Samsung",$C$3+10*LOG($C$2/(4*PI()*B100^2))+$C$4+$C$6))</f>
        <v>44.752744726147554</v>
      </c>
      <c r="D100" s="4">
        <f ca="1">IF(Bezug!$G$2=1,Planungsrichtwerte_Übersicht!$C$5,IF(Bezug!$G$2=2,Planungsrichtwerte_Übersicht!$C$11,Planungsrichtwerte_Übersicht!$C$17))</f>
        <v>45</v>
      </c>
      <c r="E100" s="4">
        <f ca="1">IF(Bezug!$G$2=1,Planungsrichtwerte_Übersicht!$C$6,IF(Bezug!$G$2=2,"-",Planungsrichtwerte_Übersicht!$C$18))</f>
        <v>40</v>
      </c>
      <c r="F100" s="4">
        <f ca="1">IF(Bezug!$G$2=1,Planungsrichtwerte_Übersicht!$C$7,IF(Bezug!$G$2=2,Planungsrichtwerte_Übersicht!$C$13,Planungsrichtwerte_Übersicht!$C$19))</f>
        <v>35</v>
      </c>
      <c r="G100" s="17"/>
      <c r="H100" s="17"/>
    </row>
    <row r="101" spans="1:8" x14ac:dyDescent="0.2">
      <c r="A101" s="4">
        <v>9.3000000000000007</v>
      </c>
      <c r="B101" s="4">
        <f ca="1">IF(Daten_WP!$B$8="Samsung",Berechnung_Abstand_Kühlen!A101,0)</f>
        <v>9.3000000000000007</v>
      </c>
      <c r="C101" s="16">
        <f ca="1">IF(Daten_WP!$B$8="Herz",$C$3+10*LOG($C$2/(4*PI()*B101^2))+$C$4+$C$5,IF(Daten_WP!$B$8="Samsung",$C$3+10*LOG($C$2/(4*PI()*B101^2))+$C$4+$C$6))</f>
        <v>44.658842301979959</v>
      </c>
      <c r="D101" s="4">
        <f ca="1">IF(Bezug!$G$2=1,Planungsrichtwerte_Übersicht!$C$5,IF(Bezug!$G$2=2,Planungsrichtwerte_Übersicht!$C$11,Planungsrichtwerte_Übersicht!$C$17))</f>
        <v>45</v>
      </c>
      <c r="E101" s="4">
        <f ca="1">IF(Bezug!$G$2=1,Planungsrichtwerte_Übersicht!$C$6,IF(Bezug!$G$2=2,"-",Planungsrichtwerte_Übersicht!$C$18))</f>
        <v>40</v>
      </c>
      <c r="F101" s="4">
        <f ca="1">IF(Bezug!$G$2=1,Planungsrichtwerte_Übersicht!$C$7,IF(Bezug!$G$2=2,Planungsrichtwerte_Übersicht!$C$13,Planungsrichtwerte_Übersicht!$C$19))</f>
        <v>35</v>
      </c>
      <c r="G101" s="17"/>
      <c r="H101" s="17"/>
    </row>
    <row r="102" spans="1:8" x14ac:dyDescent="0.2">
      <c r="A102" s="4">
        <v>9.4</v>
      </c>
      <c r="B102" s="4">
        <f ca="1">IF(Daten_WP!$B$8="Samsung",Berechnung_Abstand_Kühlen!A102,0)</f>
        <v>9.4</v>
      </c>
      <c r="C102" s="16">
        <f ca="1">IF(Daten_WP!$B$8="Herz",$C$3+10*LOG($C$2/(4*PI()*B102^2))+$C$4+$C$5,IF(Daten_WP!$B$8="Samsung",$C$3+10*LOG($C$2/(4*PI()*B102^2))+$C$4+$C$6))</f>
        <v>44.565944201064688</v>
      </c>
      <c r="D102" s="4">
        <f ca="1">IF(Bezug!$G$2=1,Planungsrichtwerte_Übersicht!$C$5,IF(Bezug!$G$2=2,Planungsrichtwerte_Übersicht!$C$11,Planungsrichtwerte_Übersicht!$C$17))</f>
        <v>45</v>
      </c>
      <c r="E102" s="4">
        <f ca="1">IF(Bezug!$G$2=1,Planungsrichtwerte_Übersicht!$C$6,IF(Bezug!$G$2=2,"-",Planungsrichtwerte_Übersicht!$C$18))</f>
        <v>40</v>
      </c>
      <c r="F102" s="4">
        <f ca="1">IF(Bezug!$G$2=1,Planungsrichtwerte_Übersicht!$C$7,IF(Bezug!$G$2=2,Planungsrichtwerte_Übersicht!$C$13,Planungsrichtwerte_Übersicht!$C$19))</f>
        <v>35</v>
      </c>
      <c r="G102" s="17"/>
      <c r="H102" s="17"/>
    </row>
    <row r="103" spans="1:8" x14ac:dyDescent="0.2">
      <c r="A103" s="4">
        <v>9.5</v>
      </c>
      <c r="B103" s="4">
        <f ca="1">IF(Daten_WP!$B$8="Samsung",Berechnung_Abstand_Kühlen!A103,0)</f>
        <v>9.5</v>
      </c>
      <c r="C103" s="16">
        <f ca="1">IF(Daten_WP!$B$8="Herz",$C$3+10*LOG($C$2/(4*PI()*B103^2))+$C$4+$C$5,IF(Daten_WP!$B$8="Samsung",$C$3+10*LOG($C$2/(4*PI()*B103^2))+$C$4+$C$6))</f>
        <v>44.474029167281707</v>
      </c>
      <c r="D103" s="4">
        <f ca="1">IF(Bezug!$G$2=1,Planungsrichtwerte_Übersicht!$C$5,IF(Bezug!$G$2=2,Planungsrichtwerte_Übersicht!$C$11,Planungsrichtwerte_Übersicht!$C$17))</f>
        <v>45</v>
      </c>
      <c r="E103" s="4">
        <f ca="1">IF(Bezug!$G$2=1,Planungsrichtwerte_Übersicht!$C$6,IF(Bezug!$G$2=2,"-",Planungsrichtwerte_Übersicht!$C$18))</f>
        <v>40</v>
      </c>
      <c r="F103" s="4">
        <f ca="1">IF(Bezug!$G$2=1,Planungsrichtwerte_Übersicht!$C$7,IF(Bezug!$G$2=2,Planungsrichtwerte_Übersicht!$C$13,Planungsrichtwerte_Übersicht!$C$19))</f>
        <v>35</v>
      </c>
      <c r="G103" s="17"/>
      <c r="H103" s="17"/>
    </row>
    <row r="104" spans="1:8" x14ac:dyDescent="0.2">
      <c r="A104" s="4">
        <v>9.6</v>
      </c>
      <c r="B104" s="4">
        <f ca="1">IF(Daten_WP!$B$8="Samsung",Berechnung_Abstand_Kühlen!A104,0)</f>
        <v>9.6</v>
      </c>
      <c r="C104" s="16">
        <f ca="1">IF(Daten_WP!$B$8="Herz",$C$3+10*LOG($C$2/(4*PI()*B104^2))+$C$4+$C$5,IF(Daten_WP!$B$8="Samsung",$C$3+10*LOG($C$2/(4*PI()*B104^2))+$C$4+$C$6))</f>
        <v>44.383076612267296</v>
      </c>
      <c r="D104" s="4">
        <f ca="1">IF(Bezug!$G$2=1,Planungsrichtwerte_Übersicht!$C$5,IF(Bezug!$G$2=2,Planungsrichtwerte_Übersicht!$C$11,Planungsrichtwerte_Übersicht!$C$17))</f>
        <v>45</v>
      </c>
      <c r="E104" s="4">
        <f ca="1">IF(Bezug!$G$2=1,Planungsrichtwerte_Übersicht!$C$6,IF(Bezug!$G$2=2,"-",Planungsrichtwerte_Übersicht!$C$18))</f>
        <v>40</v>
      </c>
      <c r="F104" s="4">
        <f ca="1">IF(Bezug!$G$2=1,Planungsrichtwerte_Übersicht!$C$7,IF(Bezug!$G$2=2,Planungsrichtwerte_Übersicht!$C$13,Planungsrichtwerte_Übersicht!$C$19))</f>
        <v>35</v>
      </c>
      <c r="G104" s="17"/>
      <c r="H104" s="17"/>
    </row>
    <row r="105" spans="1:8" x14ac:dyDescent="0.2">
      <c r="A105" s="4">
        <v>9.6999999999999993</v>
      </c>
      <c r="B105" s="4">
        <f ca="1">IF(Daten_WP!$B$8="Samsung",Berechnung_Abstand_Kühlen!A105,0)</f>
        <v>9.6999999999999993</v>
      </c>
      <c r="C105" s="16">
        <f ca="1">IF(Daten_WP!$B$8="Herz",$C$3+10*LOG($C$2/(4*PI()*B105^2))+$C$4+$C$5,IF(Daten_WP!$B$8="Samsung",$C$3+10*LOG($C$2/(4*PI()*B105^2))+$C$4+$C$6))</f>
        <v>44.293066587733762</v>
      </c>
      <c r="D105" s="4">
        <f ca="1">IF(Bezug!$G$2=1,Planungsrichtwerte_Übersicht!$C$5,IF(Bezug!$G$2=2,Planungsrichtwerte_Übersicht!$C$11,Planungsrichtwerte_Übersicht!$C$17))</f>
        <v>45</v>
      </c>
      <c r="E105" s="4">
        <f ca="1">IF(Bezug!$G$2=1,Planungsrichtwerte_Übersicht!$C$6,IF(Bezug!$G$2=2,"-",Planungsrichtwerte_Übersicht!$C$18))</f>
        <v>40</v>
      </c>
      <c r="F105" s="4">
        <f ca="1">IF(Bezug!$G$2=1,Planungsrichtwerte_Übersicht!$C$7,IF(Bezug!$G$2=2,Planungsrichtwerte_Übersicht!$C$13,Planungsrichtwerte_Übersicht!$C$19))</f>
        <v>35</v>
      </c>
      <c r="G105" s="17"/>
      <c r="H105" s="17"/>
    </row>
    <row r="106" spans="1:8" x14ac:dyDescent="0.2">
      <c r="A106" s="4">
        <v>9.8000000000000007</v>
      </c>
      <c r="B106" s="4">
        <f ca="1">IF(Daten_WP!$B$8="Samsung",Berechnung_Abstand_Kühlen!A106,0)</f>
        <v>9.8000000000000007</v>
      </c>
      <c r="C106" s="16">
        <f ca="1">IF(Daten_WP!$B$8="Herz",$C$3+10*LOG($C$2/(4*PI()*B106^2))+$C$4+$C$5,IF(Daten_WP!$B$8="Samsung",$C$3+10*LOG($C$2/(4*PI()*B106^2))+$C$4+$C$6))</f>
        <v>44.203979759208764</v>
      </c>
      <c r="D106" s="4">
        <f ca="1">IF(Bezug!$G$2=1,Planungsrichtwerte_Übersicht!$C$5,IF(Bezug!$G$2=2,Planungsrichtwerte_Übersicht!$C$11,Planungsrichtwerte_Übersicht!$C$17))</f>
        <v>45</v>
      </c>
      <c r="E106" s="4">
        <f ca="1">IF(Bezug!$G$2=1,Planungsrichtwerte_Übersicht!$C$6,IF(Bezug!$G$2=2,"-",Planungsrichtwerte_Übersicht!$C$18))</f>
        <v>40</v>
      </c>
      <c r="F106" s="4">
        <f ca="1">IF(Bezug!$G$2=1,Planungsrichtwerte_Übersicht!$C$7,IF(Bezug!$G$2=2,Planungsrichtwerte_Übersicht!$C$13,Planungsrichtwerte_Übersicht!$C$19))</f>
        <v>35</v>
      </c>
      <c r="G106" s="17"/>
      <c r="H106" s="17"/>
    </row>
    <row r="107" spans="1:8" x14ac:dyDescent="0.2">
      <c r="A107" s="4">
        <v>9.9</v>
      </c>
      <c r="B107" s="4">
        <f ca="1">IF(Daten_WP!$B$8="Samsung",Berechnung_Abstand_Kühlen!A107,0)</f>
        <v>9.9</v>
      </c>
      <c r="C107" s="16">
        <f ca="1">IF(Daten_WP!$B$8="Herz",$C$3+10*LOG($C$2/(4*PI()*B107^2))+$C$4+$C$5,IF(Daten_WP!$B$8="Samsung",$C$3+10*LOG($C$2/(4*PI()*B107^2))+$C$4+$C$6))</f>
        <v>44.115797381107669</v>
      </c>
      <c r="D107" s="4">
        <f ca="1">IF(Bezug!$G$2=1,Planungsrichtwerte_Übersicht!$C$5,IF(Bezug!$G$2=2,Planungsrichtwerte_Übersicht!$C$11,Planungsrichtwerte_Übersicht!$C$17))</f>
        <v>45</v>
      </c>
      <c r="E107" s="4">
        <f ca="1">IF(Bezug!$G$2=1,Planungsrichtwerte_Übersicht!$C$6,IF(Bezug!$G$2=2,"-",Planungsrichtwerte_Übersicht!$C$18))</f>
        <v>40</v>
      </c>
      <c r="F107" s="4">
        <f ca="1">IF(Bezug!$G$2=1,Planungsrichtwerte_Übersicht!$C$7,IF(Bezug!$G$2=2,Planungsrichtwerte_Übersicht!$C$13,Planungsrichtwerte_Übersicht!$C$19))</f>
        <v>35</v>
      </c>
      <c r="G107" s="17"/>
      <c r="H107" s="17"/>
    </row>
    <row r="108" spans="1:8" x14ac:dyDescent="0.2">
      <c r="A108" s="4">
        <v>10</v>
      </c>
      <c r="B108" s="4">
        <f ca="1">IF(Daten_WP!$B$8="Samsung",Berechnung_Abstand_Kühlen!A108,0)</f>
        <v>10</v>
      </c>
      <c r="C108" s="16">
        <f ca="1">IF(Daten_WP!$B$8="Herz",$C$3+10*LOG($C$2/(4*PI()*B108^2))+$C$4+$C$5,IF(Daten_WP!$B$8="Samsung",$C$3+10*LOG($C$2/(4*PI()*B108^2))+$C$4+$C$6))</f>
        <v>44.028501273058666</v>
      </c>
      <c r="D108" s="4">
        <f ca="1">IF(Bezug!$G$2=1,Planungsrichtwerte_Übersicht!$C$5,IF(Bezug!$G$2=2,Planungsrichtwerte_Übersicht!$C$11,Planungsrichtwerte_Übersicht!$C$17))</f>
        <v>45</v>
      </c>
      <c r="E108" s="4">
        <f ca="1">IF(Bezug!$G$2=1,Planungsrichtwerte_Übersicht!$C$6,IF(Bezug!$G$2=2,"-",Planungsrichtwerte_Übersicht!$C$18))</f>
        <v>40</v>
      </c>
      <c r="F108" s="4">
        <f ca="1">IF(Bezug!$G$2=1,Planungsrichtwerte_Übersicht!$C$7,IF(Bezug!$G$2=2,Planungsrichtwerte_Übersicht!$C$13,Planungsrichtwerte_Übersicht!$C$19))</f>
        <v>35</v>
      </c>
      <c r="G108" s="17"/>
      <c r="H108" s="17"/>
    </row>
    <row r="109" spans="1:8" x14ac:dyDescent="0.2">
      <c r="A109" s="4">
        <v>10.1</v>
      </c>
      <c r="B109" s="4">
        <f ca="1">IF(Daten_WP!$B$8="Samsung",Berechnung_Abstand_Kühlen!A109,0)</f>
        <v>10.1</v>
      </c>
      <c r="C109" s="16">
        <f ca="1">IF(Daten_WP!$B$8="Herz",$C$3+10*LOG($C$2/(4*PI()*B109^2))+$C$4+$C$5,IF(Daten_WP!$B$8="Samsung",$C$3+10*LOG($C$2/(4*PI()*B109^2))+$C$4+$C$6))</f>
        <v>43.942073797405811</v>
      </c>
      <c r="D109" s="4">
        <f ca="1">IF(Bezug!$G$2=1,Planungsrichtwerte_Übersicht!$C$5,IF(Bezug!$G$2=2,Planungsrichtwerte_Übersicht!$C$11,Planungsrichtwerte_Übersicht!$C$17))</f>
        <v>45</v>
      </c>
      <c r="E109" s="4">
        <f ca="1">IF(Bezug!$G$2=1,Planungsrichtwerte_Übersicht!$C$6,IF(Bezug!$G$2=2,"-",Planungsrichtwerte_Übersicht!$C$18))</f>
        <v>40</v>
      </c>
      <c r="F109" s="4">
        <f ca="1">IF(Bezug!$G$2=1,Planungsrichtwerte_Übersicht!$C$7,IF(Bezug!$G$2=2,Planungsrichtwerte_Übersicht!$C$13,Planungsrichtwerte_Übersicht!$C$19))</f>
        <v>35</v>
      </c>
      <c r="G109" s="17"/>
      <c r="H109" s="17"/>
    </row>
    <row r="110" spans="1:8" x14ac:dyDescent="0.2">
      <c r="A110" s="4">
        <v>10.199999999999999</v>
      </c>
      <c r="B110" s="4">
        <f ca="1">IF(Daten_WP!$B$8="Samsung",Berechnung_Abstand_Kühlen!A110,0)</f>
        <v>10.199999999999999</v>
      </c>
      <c r="C110" s="16">
        <f ca="1">IF(Daten_WP!$B$8="Herz",$C$3+10*LOG($C$2/(4*PI()*B110^2))+$C$4+$C$5,IF(Daten_WP!$B$8="Samsung",$C$3+10*LOG($C$2/(4*PI()*B110^2))+$C$4+$C$6))</f>
        <v>43.856497837820307</v>
      </c>
      <c r="D110" s="4">
        <f ca="1">IF(Bezug!$G$2=1,Planungsrichtwerte_Übersicht!$C$5,IF(Bezug!$G$2=2,Planungsrichtwerte_Übersicht!$C$11,Planungsrichtwerte_Übersicht!$C$17))</f>
        <v>45</v>
      </c>
      <c r="E110" s="4">
        <f ca="1">IF(Bezug!$G$2=1,Planungsrichtwerte_Übersicht!$C$6,IF(Bezug!$G$2=2,"-",Planungsrichtwerte_Übersicht!$C$18))</f>
        <v>40</v>
      </c>
      <c r="F110" s="4">
        <f ca="1">IF(Bezug!$G$2=1,Planungsrichtwerte_Übersicht!$C$7,IF(Bezug!$G$2=2,Planungsrichtwerte_Übersicht!$C$13,Planungsrichtwerte_Übersicht!$C$19))</f>
        <v>35</v>
      </c>
      <c r="G110" s="17"/>
      <c r="H110" s="17"/>
    </row>
    <row r="111" spans="1:8" x14ac:dyDescent="0.2">
      <c r="A111" s="4">
        <v>10.3</v>
      </c>
      <c r="B111" s="4">
        <f ca="1">IF(Daten_WP!$B$8="Samsung",Berechnung_Abstand_Kühlen!A111,0)</f>
        <v>10.3</v>
      </c>
      <c r="C111" s="16">
        <f ca="1">IF(Daten_WP!$B$8="Herz",$C$3+10*LOG($C$2/(4*PI()*B111^2))+$C$4+$C$5,IF(Daten_WP!$B$8="Samsung",$C$3+10*LOG($C$2/(4*PI()*B111^2))+$C$4+$C$6))</f>
        <v>43.771756778955222</v>
      </c>
      <c r="D111" s="4">
        <f ca="1">IF(Bezug!$G$2=1,Planungsrichtwerte_Übersicht!$C$5,IF(Bezug!$G$2=2,Planungsrichtwerte_Übersicht!$C$11,Planungsrichtwerte_Übersicht!$C$17))</f>
        <v>45</v>
      </c>
      <c r="E111" s="4">
        <f ca="1">IF(Bezug!$G$2=1,Planungsrichtwerte_Übersicht!$C$6,IF(Bezug!$G$2=2,"-",Planungsrichtwerte_Übersicht!$C$18))</f>
        <v>40</v>
      </c>
      <c r="F111" s="4">
        <f ca="1">IF(Bezug!$G$2=1,Planungsrichtwerte_Übersicht!$C$7,IF(Bezug!$G$2=2,Planungsrichtwerte_Übersicht!$C$13,Planungsrichtwerte_Übersicht!$C$19))</f>
        <v>35</v>
      </c>
      <c r="G111" s="17"/>
      <c r="H111" s="17"/>
    </row>
    <row r="112" spans="1:8" x14ac:dyDescent="0.2">
      <c r="A112" s="4">
        <v>10.4</v>
      </c>
      <c r="B112" s="4">
        <f ca="1">IF(Daten_WP!$B$8="Samsung",Berechnung_Abstand_Kühlen!A112,0)</f>
        <v>10.4</v>
      </c>
      <c r="C112" s="16">
        <f ca="1">IF(Daten_WP!$B$8="Herz",$C$3+10*LOG($C$2/(4*PI()*B112^2))+$C$4+$C$5,IF(Daten_WP!$B$8="Samsung",$C$3+10*LOG($C$2/(4*PI()*B112^2))+$C$4+$C$6))</f>
        <v>43.687834487083052</v>
      </c>
      <c r="D112" s="4">
        <f ca="1">IF(Bezug!$G$2=1,Planungsrichtwerte_Übersicht!$C$5,IF(Bezug!$G$2=2,Planungsrichtwerte_Übersicht!$C$11,Planungsrichtwerte_Übersicht!$C$17))</f>
        <v>45</v>
      </c>
      <c r="E112" s="4">
        <f ca="1">IF(Bezug!$G$2=1,Planungsrichtwerte_Übersicht!$C$6,IF(Bezug!$G$2=2,"-",Planungsrichtwerte_Übersicht!$C$18))</f>
        <v>40</v>
      </c>
      <c r="F112" s="4">
        <f ca="1">IF(Bezug!$G$2=1,Planungsrichtwerte_Übersicht!$C$7,IF(Bezug!$G$2=2,Planungsrichtwerte_Übersicht!$C$13,Planungsrichtwerte_Übersicht!$C$19))</f>
        <v>35</v>
      </c>
      <c r="G112" s="17"/>
      <c r="H112" s="17"/>
    </row>
    <row r="113" spans="1:8" x14ac:dyDescent="0.2">
      <c r="A113" s="4">
        <v>10.5</v>
      </c>
      <c r="B113" s="4">
        <f ca="1">IF(Daten_WP!$B$8="Samsung",Berechnung_Abstand_Kühlen!A113,0)</f>
        <v>10.5</v>
      </c>
      <c r="C113" s="16">
        <f ca="1">IF(Daten_WP!$B$8="Herz",$C$3+10*LOG($C$2/(4*PI()*B113^2))+$C$4+$C$5,IF(Daten_WP!$B$8="Samsung",$C$3+10*LOG($C$2/(4*PI()*B113^2))+$C$4+$C$6))</f>
        <v>43.6047152916599</v>
      </c>
      <c r="D113" s="4">
        <f ca="1">IF(Bezug!$G$2=1,Planungsrichtwerte_Übersicht!$C$5,IF(Bezug!$G$2=2,Planungsrichtwerte_Übersicht!$C$11,Planungsrichtwerte_Übersicht!$C$17))</f>
        <v>45</v>
      </c>
      <c r="E113" s="4">
        <f ca="1">IF(Bezug!$G$2=1,Planungsrichtwerte_Übersicht!$C$6,IF(Bezug!$G$2=2,"-",Planungsrichtwerte_Übersicht!$C$18))</f>
        <v>40</v>
      </c>
      <c r="F113" s="4">
        <f ca="1">IF(Bezug!$G$2=1,Planungsrichtwerte_Übersicht!$C$7,IF(Bezug!$G$2=2,Planungsrichtwerte_Übersicht!$C$13,Planungsrichtwerte_Übersicht!$C$19))</f>
        <v>35</v>
      </c>
      <c r="G113" s="17"/>
      <c r="H113" s="17"/>
    </row>
    <row r="114" spans="1:8" x14ac:dyDescent="0.2">
      <c r="A114" s="4">
        <v>10.6</v>
      </c>
      <c r="B114" s="4">
        <f ca="1">IF(Daten_WP!$B$8="Samsung",Berechnung_Abstand_Kühlen!A114,0)</f>
        <v>10.6</v>
      </c>
      <c r="C114" s="16">
        <f ca="1">IF(Daten_WP!$B$8="Herz",$C$3+10*LOG($C$2/(4*PI()*B114^2))+$C$4+$C$5,IF(Daten_WP!$B$8="Samsung",$C$3+10*LOG($C$2/(4*PI()*B114^2))+$C$4+$C$6))</f>
        <v>43.522383967763254</v>
      </c>
      <c r="D114" s="4">
        <f ca="1">IF(Bezug!$G$2=1,Planungsrichtwerte_Übersicht!$C$5,IF(Bezug!$G$2=2,Planungsrichtwerte_Übersicht!$C$11,Planungsrichtwerte_Übersicht!$C$17))</f>
        <v>45</v>
      </c>
      <c r="E114" s="4">
        <f ca="1">IF(Bezug!$G$2=1,Planungsrichtwerte_Übersicht!$C$6,IF(Bezug!$G$2=2,"-",Planungsrichtwerte_Übersicht!$C$18))</f>
        <v>40</v>
      </c>
      <c r="F114" s="4">
        <f ca="1">IF(Bezug!$G$2=1,Planungsrichtwerte_Übersicht!$C$7,IF(Bezug!$G$2=2,Planungsrichtwerte_Übersicht!$C$13,Planungsrichtwerte_Übersicht!$C$19))</f>
        <v>35</v>
      </c>
      <c r="G114" s="17"/>
      <c r="H114" s="17"/>
    </row>
    <row r="115" spans="1:8" x14ac:dyDescent="0.2">
      <c r="A115" s="4">
        <v>10.7</v>
      </c>
      <c r="B115" s="4">
        <f ca="1">IF(Daten_WP!$B$8="Samsung",Berechnung_Abstand_Kühlen!A115,0)</f>
        <v>10.7</v>
      </c>
      <c r="C115" s="16">
        <f ca="1">IF(Daten_WP!$B$8="Herz",$C$3+10*LOG($C$2/(4*PI()*B115^2))+$C$4+$C$5,IF(Daten_WP!$B$8="Samsung",$C$3+10*LOG($C$2/(4*PI()*B115^2))+$C$4+$C$6))</f>
        <v>43.440825719354464</v>
      </c>
      <c r="D115" s="4">
        <f ca="1">IF(Bezug!$G$2=1,Planungsrichtwerte_Übersicht!$C$5,IF(Bezug!$G$2=2,Planungsrichtwerte_Übersicht!$C$11,Planungsrichtwerte_Übersicht!$C$17))</f>
        <v>45</v>
      </c>
      <c r="E115" s="4">
        <f ca="1">IF(Bezug!$G$2=1,Planungsrichtwerte_Übersicht!$C$6,IF(Bezug!$G$2=2,"-",Planungsrichtwerte_Übersicht!$C$18))</f>
        <v>40</v>
      </c>
      <c r="F115" s="4">
        <f ca="1">IF(Bezug!$G$2=1,Planungsrichtwerte_Übersicht!$C$7,IF(Bezug!$G$2=2,Planungsrichtwerte_Übersicht!$C$13,Planungsrichtwerte_Übersicht!$C$19))</f>
        <v>35</v>
      </c>
      <c r="G115" s="17"/>
      <c r="H115" s="17"/>
    </row>
    <row r="116" spans="1:8" x14ac:dyDescent="0.2">
      <c r="A116" s="4">
        <v>10.8</v>
      </c>
      <c r="B116" s="4">
        <f ca="1">IF(Daten_WP!$B$8="Samsung",Berechnung_Abstand_Kühlen!A116,0)</f>
        <v>10.8</v>
      </c>
      <c r="C116" s="16">
        <f ca="1">IF(Daten_WP!$B$8="Herz",$C$3+10*LOG($C$2/(4*PI()*B116^2))+$C$4+$C$5,IF(Daten_WP!$B$8="Samsung",$C$3+10*LOG($C$2/(4*PI()*B116^2))+$C$4+$C$6))</f>
        <v>43.360026163319667</v>
      </c>
      <c r="D116" s="4">
        <f ca="1">IF(Bezug!$G$2=1,Planungsrichtwerte_Übersicht!$C$5,IF(Bezug!$G$2=2,Planungsrichtwerte_Übersicht!$C$11,Planungsrichtwerte_Übersicht!$C$17))</f>
        <v>45</v>
      </c>
      <c r="E116" s="4">
        <f ca="1">IF(Bezug!$G$2=1,Planungsrichtwerte_Übersicht!$C$6,IF(Bezug!$G$2=2,"-",Planungsrichtwerte_Übersicht!$C$18))</f>
        <v>40</v>
      </c>
      <c r="F116" s="4">
        <f ca="1">IF(Bezug!$G$2=1,Planungsrichtwerte_Übersicht!$C$7,IF(Bezug!$G$2=2,Planungsrichtwerte_Übersicht!$C$13,Planungsrichtwerte_Übersicht!$C$19))</f>
        <v>35</v>
      </c>
      <c r="G116" s="17"/>
      <c r="H116" s="17"/>
    </row>
    <row r="117" spans="1:8" x14ac:dyDescent="0.2">
      <c r="A117" s="4">
        <v>10.9</v>
      </c>
      <c r="B117" s="4">
        <f ca="1">IF(Daten_WP!$B$8="Samsung",Berechnung_Abstand_Kühlen!A117,0)</f>
        <v>10.9</v>
      </c>
      <c r="C117" s="16">
        <f ca="1">IF(Daten_WP!$B$8="Herz",$C$3+10*LOG($C$2/(4*PI()*B117^2))+$C$4+$C$5,IF(Daten_WP!$B$8="Samsung",$C$3+10*LOG($C$2/(4*PI()*B117^2))+$C$4+$C$6))</f>
        <v>43.279971314246183</v>
      </c>
      <c r="D117" s="4">
        <f ca="1">IF(Bezug!$G$2=1,Planungsrichtwerte_Übersicht!$C$5,IF(Bezug!$G$2=2,Planungsrichtwerte_Übersicht!$C$11,Planungsrichtwerte_Übersicht!$C$17))</f>
        <v>45</v>
      </c>
      <c r="E117" s="4">
        <f ca="1">IF(Bezug!$G$2=1,Planungsrichtwerte_Übersicht!$C$6,IF(Bezug!$G$2=2,"-",Planungsrichtwerte_Übersicht!$C$18))</f>
        <v>40</v>
      </c>
      <c r="F117" s="4">
        <f ca="1">IF(Bezug!$G$2=1,Planungsrichtwerte_Übersicht!$C$7,IF(Bezug!$G$2=2,Planungsrichtwerte_Übersicht!$C$13,Planungsrichtwerte_Übersicht!$C$19))</f>
        <v>35</v>
      </c>
      <c r="G117" s="17"/>
      <c r="H117" s="17"/>
    </row>
    <row r="118" spans="1:8" x14ac:dyDescent="0.2">
      <c r="A118" s="4">
        <v>11</v>
      </c>
      <c r="B118" s="4">
        <f ca="1">IF(Daten_WP!$B$8="Samsung",Berechnung_Abstand_Kühlen!A118,0)</f>
        <v>11</v>
      </c>
      <c r="C118" s="16">
        <f ca="1">IF(Daten_WP!$B$8="Herz",$C$3+10*LOG($C$2/(4*PI()*B118^2))+$C$4+$C$5,IF(Daten_WP!$B$8="Samsung",$C$3+10*LOG($C$2/(4*PI()*B118^2))+$C$4+$C$6))</f>
        <v>43.200647569894159</v>
      </c>
      <c r="D118" s="4">
        <f ca="1">IF(Bezug!$G$2=1,Planungsrichtwerte_Übersicht!$C$5,IF(Bezug!$G$2=2,Planungsrichtwerte_Übersicht!$C$11,Planungsrichtwerte_Übersicht!$C$17))</f>
        <v>45</v>
      </c>
      <c r="E118" s="4">
        <f ca="1">IF(Bezug!$G$2=1,Planungsrichtwerte_Übersicht!$C$6,IF(Bezug!$G$2=2,"-",Planungsrichtwerte_Übersicht!$C$18))</f>
        <v>40</v>
      </c>
      <c r="F118" s="4">
        <f ca="1">IF(Bezug!$G$2=1,Planungsrichtwerte_Übersicht!$C$7,IF(Bezug!$G$2=2,Planungsrichtwerte_Übersicht!$C$13,Planungsrichtwerte_Übersicht!$C$19))</f>
        <v>35</v>
      </c>
      <c r="G118" s="17"/>
      <c r="H118" s="17"/>
    </row>
    <row r="119" spans="1:8" x14ac:dyDescent="0.2">
      <c r="A119" s="4">
        <v>11.1</v>
      </c>
      <c r="B119" s="4">
        <f ca="1">IF(Daten_WP!$B$8="Samsung",Berechnung_Abstand_Kühlen!A119,0)</f>
        <v>11.1</v>
      </c>
      <c r="C119" s="16">
        <f ca="1">IF(Daten_WP!$B$8="Herz",$C$3+10*LOG($C$2/(4*PI()*B119^2))+$C$4+$C$5,IF(Daten_WP!$B$8="Samsung",$C$3+10*LOG($C$2/(4*PI()*B119^2))+$C$4+$C$6))</f>
        <v>43.122041697325514</v>
      </c>
      <c r="D119" s="4">
        <f ca="1">IF(Bezug!$G$2=1,Planungsrichtwerte_Übersicht!$C$5,IF(Bezug!$G$2=2,Planungsrichtwerte_Übersicht!$C$11,Planungsrichtwerte_Übersicht!$C$17))</f>
        <v>45</v>
      </c>
      <c r="E119" s="4">
        <f ca="1">IF(Bezug!$G$2=1,Planungsrichtwerte_Übersicht!$C$6,IF(Bezug!$G$2=2,"-",Planungsrichtwerte_Übersicht!$C$18))</f>
        <v>40</v>
      </c>
      <c r="F119" s="4">
        <f ca="1">IF(Bezug!$G$2=1,Planungsrichtwerte_Übersicht!$C$7,IF(Bezug!$G$2=2,Planungsrichtwerte_Übersicht!$C$13,Planungsrichtwerte_Übersicht!$C$19))</f>
        <v>35</v>
      </c>
      <c r="G119" s="17"/>
      <c r="H119" s="17"/>
    </row>
    <row r="120" spans="1:8" x14ac:dyDescent="0.2">
      <c r="A120" s="4">
        <v>11.2</v>
      </c>
      <c r="B120" s="4">
        <f ca="1">IF(Daten_WP!$B$8="Samsung",Berechnung_Abstand_Kühlen!A120,0)</f>
        <v>11.2</v>
      </c>
      <c r="C120" s="16">
        <f ca="1">IF(Daten_WP!$B$8="Herz",$C$3+10*LOG($C$2/(4*PI()*B120^2))+$C$4+$C$5,IF(Daten_WP!$B$8="Samsung",$C$3+10*LOG($C$2/(4*PI()*B120^2))+$C$4+$C$6))</f>
        <v>43.044140819655027</v>
      </c>
      <c r="D120" s="4">
        <f ca="1">IF(Bezug!$G$2=1,Planungsrichtwerte_Übersicht!$C$5,IF(Bezug!$G$2=2,Planungsrichtwerte_Übersicht!$C$11,Planungsrichtwerte_Übersicht!$C$17))</f>
        <v>45</v>
      </c>
      <c r="E120" s="4">
        <f ca="1">IF(Bezug!$G$2=1,Planungsrichtwerte_Übersicht!$C$6,IF(Bezug!$G$2=2,"-",Planungsrichtwerte_Übersicht!$C$18))</f>
        <v>40</v>
      </c>
      <c r="F120" s="4">
        <f ca="1">IF(Bezug!$G$2=1,Planungsrichtwerte_Übersicht!$C$7,IF(Bezug!$G$2=2,Planungsrichtwerte_Übersicht!$C$13,Planungsrichtwerte_Übersicht!$C$19))</f>
        <v>35</v>
      </c>
      <c r="G120" s="17"/>
      <c r="H120" s="17"/>
    </row>
    <row r="121" spans="1:8" x14ac:dyDescent="0.2">
      <c r="A121" s="4">
        <v>11.3</v>
      </c>
      <c r="B121" s="4">
        <f ca="1">IF(Daten_WP!$B$8="Samsung",Berechnung_Abstand_Kühlen!A121,0)</f>
        <v>11.3</v>
      </c>
      <c r="C121" s="16">
        <f ca="1">IF(Daten_WP!$B$8="Herz",$C$3+10*LOG($C$2/(4*PI()*B121^2))+$C$4+$C$5,IF(Daten_WP!$B$8="Samsung",$C$3+10*LOG($C$2/(4*PI()*B121^2))+$C$4+$C$6))</f>
        <v>42.966932403390267</v>
      </c>
      <c r="D121" s="4">
        <f ca="1">IF(Bezug!$G$2=1,Planungsrichtwerte_Übersicht!$C$5,IF(Bezug!$G$2=2,Planungsrichtwerte_Übersicht!$C$11,Planungsrichtwerte_Übersicht!$C$17))</f>
        <v>45</v>
      </c>
      <c r="E121" s="4">
        <f ca="1">IF(Bezug!$G$2=1,Planungsrichtwerte_Übersicht!$C$6,IF(Bezug!$G$2=2,"-",Planungsrichtwerte_Übersicht!$C$18))</f>
        <v>40</v>
      </c>
      <c r="F121" s="4">
        <f ca="1">IF(Bezug!$G$2=1,Planungsrichtwerte_Übersicht!$C$7,IF(Bezug!$G$2=2,Planungsrichtwerte_Übersicht!$C$13,Planungsrichtwerte_Übersicht!$C$19))</f>
        <v>35</v>
      </c>
      <c r="G121" s="17"/>
      <c r="H121" s="17"/>
    </row>
    <row r="122" spans="1:8" x14ac:dyDescent="0.2">
      <c r="A122" s="4">
        <v>11.4</v>
      </c>
      <c r="B122" s="4">
        <f ca="1">IF(Daten_WP!$B$8="Samsung",Berechnung_Abstand_Kühlen!A122,0)</f>
        <v>11.4</v>
      </c>
      <c r="C122" s="16">
        <f ca="1">IF(Daten_WP!$B$8="Herz",$C$3+10*LOG($C$2/(4*PI()*B122^2))+$C$4+$C$5,IF(Daten_WP!$B$8="Samsung",$C$3+10*LOG($C$2/(4*PI()*B122^2))+$C$4+$C$6))</f>
        <v>42.890404246329211</v>
      </c>
      <c r="D122" s="4">
        <f ca="1">IF(Bezug!$G$2=1,Planungsrichtwerte_Übersicht!$C$5,IF(Bezug!$G$2=2,Planungsrichtwerte_Übersicht!$C$11,Planungsrichtwerte_Übersicht!$C$17))</f>
        <v>45</v>
      </c>
      <c r="E122" s="4">
        <f ca="1">IF(Bezug!$G$2=1,Planungsrichtwerte_Übersicht!$C$6,IF(Bezug!$G$2=2,"-",Planungsrichtwerte_Übersicht!$C$18))</f>
        <v>40</v>
      </c>
      <c r="F122" s="4">
        <f ca="1">IF(Bezug!$G$2=1,Planungsrichtwerte_Übersicht!$C$7,IF(Bezug!$G$2=2,Planungsrichtwerte_Übersicht!$C$13,Planungsrichtwerte_Übersicht!$C$19))</f>
        <v>35</v>
      </c>
      <c r="G122" s="17"/>
      <c r="H122" s="17"/>
    </row>
    <row r="123" spans="1:8" x14ac:dyDescent="0.2">
      <c r="A123" s="4">
        <v>11.5</v>
      </c>
      <c r="B123" s="4">
        <f ca="1">IF(Daten_WP!$B$8="Samsung",Berechnung_Abstand_Kühlen!A123,0)</f>
        <v>11.5</v>
      </c>
      <c r="C123" s="16">
        <f ca="1">IF(Daten_WP!$B$8="Herz",$C$3+10*LOG($C$2/(4*PI()*B123^2))+$C$4+$C$5,IF(Daten_WP!$B$8="Samsung",$C$3+10*LOG($C$2/(4*PI()*B123^2))+$C$4+$C$6))</f>
        <v>42.81454446598643</v>
      </c>
      <c r="D123" s="4">
        <f ca="1">IF(Bezug!$G$2=1,Planungsrichtwerte_Übersicht!$C$5,IF(Bezug!$G$2=2,Planungsrichtwerte_Übersicht!$C$11,Planungsrichtwerte_Übersicht!$C$17))</f>
        <v>45</v>
      </c>
      <c r="E123" s="4">
        <f ca="1">IF(Bezug!$G$2=1,Planungsrichtwerte_Übersicht!$C$6,IF(Bezug!$G$2=2,"-",Planungsrichtwerte_Übersicht!$C$18))</f>
        <v>40</v>
      </c>
      <c r="F123" s="4">
        <f ca="1">IF(Bezug!$G$2=1,Planungsrichtwerte_Übersicht!$C$7,IF(Bezug!$G$2=2,Planungsrichtwerte_Übersicht!$C$13,Planungsrichtwerte_Übersicht!$C$19))</f>
        <v>35</v>
      </c>
      <c r="G123" s="17"/>
      <c r="H123" s="17"/>
    </row>
    <row r="124" spans="1:8" x14ac:dyDescent="0.2">
      <c r="A124" s="4">
        <v>11.6</v>
      </c>
      <c r="B124" s="4">
        <f ca="1">IF(Daten_WP!$B$8="Samsung",Berechnung_Abstand_Kühlen!A124,0)</f>
        <v>11.6</v>
      </c>
      <c r="C124" s="16">
        <f ca="1">IF(Daten_WP!$B$8="Herz",$C$3+10*LOG($C$2/(4*PI()*B124^2))+$C$4+$C$5,IF(Daten_WP!$B$8="Samsung",$C$3+10*LOG($C$2/(4*PI()*B124^2))+$C$4+$C$6))</f>
        <v>42.739341488520296</v>
      </c>
      <c r="D124" s="4">
        <f ca="1">IF(Bezug!$G$2=1,Planungsrichtwerte_Übersicht!$C$5,IF(Bezug!$G$2=2,Planungsrichtwerte_Übersicht!$C$11,Planungsrichtwerte_Übersicht!$C$17))</f>
        <v>45</v>
      </c>
      <c r="E124" s="4">
        <f ca="1">IF(Bezug!$G$2=1,Planungsrichtwerte_Übersicht!$C$6,IF(Bezug!$G$2=2,"-",Planungsrichtwerte_Übersicht!$C$18))</f>
        <v>40</v>
      </c>
      <c r="F124" s="4">
        <f ca="1">IF(Bezug!$G$2=1,Planungsrichtwerte_Übersicht!$C$7,IF(Bezug!$G$2=2,Planungsrichtwerte_Übersicht!$C$13,Planungsrichtwerte_Übersicht!$C$19))</f>
        <v>35</v>
      </c>
      <c r="G124" s="17"/>
      <c r="H124" s="17"/>
    </row>
    <row r="125" spans="1:8" x14ac:dyDescent="0.2">
      <c r="A125" s="4">
        <v>11.7</v>
      </c>
      <c r="B125" s="4">
        <f ca="1">IF(Daten_WP!$B$8="Samsung",Berechnung_Abstand_Kühlen!A125,0)</f>
        <v>11.7</v>
      </c>
      <c r="C125" s="16">
        <f ca="1">IF(Daten_WP!$B$8="Herz",$C$3+10*LOG($C$2/(4*PI()*B125^2))+$C$4+$C$5,IF(Daten_WP!$B$8="Samsung",$C$3+10*LOG($C$2/(4*PI()*B125^2))+$C$4+$C$6))</f>
        <v>42.66478403813543</v>
      </c>
      <c r="D125" s="4">
        <f ca="1">IF(Bezug!$G$2=1,Planungsrichtwerte_Übersicht!$C$5,IF(Bezug!$G$2=2,Planungsrichtwerte_Übersicht!$C$11,Planungsrichtwerte_Übersicht!$C$17))</f>
        <v>45</v>
      </c>
      <c r="E125" s="4">
        <f ca="1">IF(Bezug!$G$2=1,Planungsrichtwerte_Übersicht!$C$6,IF(Bezug!$G$2=2,"-",Planungsrichtwerte_Übersicht!$C$18))</f>
        <v>40</v>
      </c>
      <c r="F125" s="4">
        <f ca="1">IF(Bezug!$G$2=1,Planungsrichtwerte_Übersicht!$C$7,IF(Bezug!$G$2=2,Planungsrichtwerte_Übersicht!$C$13,Planungsrichtwerte_Übersicht!$C$19))</f>
        <v>35</v>
      </c>
      <c r="G125" s="17"/>
      <c r="H125" s="17"/>
    </row>
    <row r="126" spans="1:8" x14ac:dyDescent="0.2">
      <c r="A126" s="4">
        <v>11.8</v>
      </c>
      <c r="B126" s="4">
        <f ca="1">IF(Daten_WP!$B$8="Samsung",Berechnung_Abstand_Kühlen!A126,0)</f>
        <v>11.8</v>
      </c>
      <c r="C126" s="16">
        <f ca="1">IF(Daten_WP!$B$8="Herz",$C$3+10*LOG($C$2/(4*PI()*B126^2))+$C$4+$C$5,IF(Daten_WP!$B$8="Samsung",$C$3+10*LOG($C$2/(4*PI()*B126^2))+$C$4+$C$6))</f>
        <v>42.590861126936154</v>
      </c>
      <c r="D126" s="4">
        <f ca="1">IF(Bezug!$G$2=1,Planungsrichtwerte_Übersicht!$C$5,IF(Bezug!$G$2=2,Planungsrichtwerte_Übersicht!$C$11,Planungsrichtwerte_Übersicht!$C$17))</f>
        <v>45</v>
      </c>
      <c r="E126" s="4">
        <f ca="1">IF(Bezug!$G$2=1,Planungsrichtwerte_Übersicht!$C$6,IF(Bezug!$G$2=2,"-",Planungsrichtwerte_Übersicht!$C$18))</f>
        <v>40</v>
      </c>
      <c r="F126" s="4">
        <f ca="1">IF(Bezug!$G$2=1,Planungsrichtwerte_Übersicht!$C$7,IF(Bezug!$G$2=2,Planungsrichtwerte_Übersicht!$C$13,Planungsrichtwerte_Übersicht!$C$19))</f>
        <v>35</v>
      </c>
      <c r="G126" s="17"/>
      <c r="H126" s="17"/>
    </row>
    <row r="127" spans="1:8" x14ac:dyDescent="0.2">
      <c r="A127" s="4">
        <v>11.9</v>
      </c>
      <c r="B127" s="4">
        <f ca="1">IF(Daten_WP!$B$8="Samsung",Berechnung_Abstand_Kühlen!A127,0)</f>
        <v>11.9</v>
      </c>
      <c r="C127" s="16">
        <f ca="1">IF(Daten_WP!$B$8="Herz",$C$3+10*LOG($C$2/(4*PI()*B127^2))+$C$4+$C$5,IF(Daten_WP!$B$8="Samsung",$C$3+10*LOG($C$2/(4*PI()*B127^2))+$C$4+$C$6))</f>
        <v>42.517562045208045</v>
      </c>
      <c r="D127" s="4">
        <f ca="1">IF(Bezug!$G$2=1,Planungsrichtwerte_Übersicht!$C$5,IF(Bezug!$G$2=2,Planungsrichtwerte_Übersicht!$C$11,Planungsrichtwerte_Übersicht!$C$17))</f>
        <v>45</v>
      </c>
      <c r="E127" s="4">
        <f ca="1">IF(Bezug!$G$2=1,Planungsrichtwerte_Übersicht!$C$6,IF(Bezug!$G$2=2,"-",Planungsrichtwerte_Übersicht!$C$18))</f>
        <v>40</v>
      </c>
      <c r="F127" s="4">
        <f ca="1">IF(Bezug!$G$2=1,Planungsrichtwerte_Übersicht!$C$7,IF(Bezug!$G$2=2,Planungsrichtwerte_Übersicht!$C$13,Planungsrichtwerte_Übersicht!$C$19))</f>
        <v>35</v>
      </c>
      <c r="G127" s="17"/>
      <c r="H127" s="17"/>
    </row>
    <row r="128" spans="1:8" x14ac:dyDescent="0.2">
      <c r="A128" s="4">
        <v>12</v>
      </c>
      <c r="B128" s="4">
        <f ca="1">IF(Daten_WP!$B$8="Samsung",Berechnung_Abstand_Kühlen!A128,0)</f>
        <v>12</v>
      </c>
      <c r="C128" s="16">
        <f ca="1">IF(Daten_WP!$B$8="Herz",$C$3+10*LOG($C$2/(4*PI()*B128^2))+$C$4+$C$5,IF(Daten_WP!$B$8="Samsung",$C$3+10*LOG($C$2/(4*PI()*B128^2))+$C$4+$C$6))</f>
        <v>42.444876352106164</v>
      </c>
      <c r="D128" s="4">
        <f ca="1">IF(Bezug!$G$2=1,Planungsrichtwerte_Übersicht!$C$5,IF(Bezug!$G$2=2,Planungsrichtwerte_Übersicht!$C$11,Planungsrichtwerte_Übersicht!$C$17))</f>
        <v>45</v>
      </c>
      <c r="E128" s="4">
        <f ca="1">IF(Bezug!$G$2=1,Planungsrichtwerte_Übersicht!$C$6,IF(Bezug!$G$2=2,"-",Planungsrichtwerte_Übersicht!$C$18))</f>
        <v>40</v>
      </c>
      <c r="F128" s="4">
        <f ca="1">IF(Bezug!$G$2=1,Planungsrichtwerte_Übersicht!$C$7,IF(Bezug!$G$2=2,Planungsrichtwerte_Übersicht!$C$13,Planungsrichtwerte_Übersicht!$C$19))</f>
        <v>35</v>
      </c>
      <c r="G128" s="17"/>
      <c r="H128" s="17"/>
    </row>
    <row r="129" spans="1:8" x14ac:dyDescent="0.2">
      <c r="A129" s="4">
        <v>12.1</v>
      </c>
      <c r="B129" s="4">
        <f ca="1">IF(Daten_WP!$B$8="Samsung",Berechnung_Abstand_Kühlen!A129,0)</f>
        <v>12.1</v>
      </c>
      <c r="C129" s="16">
        <f ca="1">IF(Daten_WP!$B$8="Herz",$C$3+10*LOG($C$2/(4*PI()*B129^2))+$C$4+$C$5,IF(Daten_WP!$B$8="Samsung",$C$3+10*LOG($C$2/(4*PI()*B129^2))+$C$4+$C$6))</f>
        <v>42.372793866729666</v>
      </c>
      <c r="D129" s="4">
        <f ca="1">IF(Bezug!$G$2=1,Planungsrichtwerte_Übersicht!$C$5,IF(Bezug!$G$2=2,Planungsrichtwerte_Übersicht!$C$11,Planungsrichtwerte_Übersicht!$C$17))</f>
        <v>45</v>
      </c>
      <c r="E129" s="4">
        <f ca="1">IF(Bezug!$G$2=1,Planungsrichtwerte_Übersicht!$C$6,IF(Bezug!$G$2=2,"-",Planungsrichtwerte_Übersicht!$C$18))</f>
        <v>40</v>
      </c>
      <c r="F129" s="4">
        <f ca="1">IF(Bezug!$G$2=1,Planungsrichtwerte_Übersicht!$C$7,IF(Bezug!$G$2=2,Planungsrichtwerte_Übersicht!$C$13,Planungsrichtwerte_Übersicht!$C$19))</f>
        <v>35</v>
      </c>
      <c r="G129" s="17"/>
      <c r="H129" s="17"/>
    </row>
    <row r="130" spans="1:8" x14ac:dyDescent="0.2">
      <c r="A130" s="4">
        <v>12.2</v>
      </c>
      <c r="B130" s="4">
        <f ca="1">IF(Daten_WP!$B$8="Samsung",Berechnung_Abstand_Kühlen!A130,0)</f>
        <v>12.2</v>
      </c>
      <c r="C130" s="16">
        <f ca="1">IF(Daten_WP!$B$8="Herz",$C$3+10*LOG($C$2/(4*PI()*B130^2))+$C$4+$C$5,IF(Daten_WP!$B$8="Samsung",$C$3+10*LOG($C$2/(4*PI()*B130^2))+$C$4+$C$6))</f>
        <v>42.301304659563698</v>
      </c>
      <c r="D130" s="4">
        <f ca="1">IF(Bezug!$G$2=1,Planungsrichtwerte_Übersicht!$C$5,IF(Bezug!$G$2=2,Planungsrichtwerte_Übersicht!$C$11,Planungsrichtwerte_Übersicht!$C$17))</f>
        <v>45</v>
      </c>
      <c r="E130" s="4">
        <f ca="1">IF(Bezug!$G$2=1,Planungsrichtwerte_Übersicht!$C$6,IF(Bezug!$G$2=2,"-",Planungsrichtwerte_Übersicht!$C$18))</f>
        <v>40</v>
      </c>
      <c r="F130" s="4">
        <f ca="1">IF(Bezug!$G$2=1,Planungsrichtwerte_Übersicht!$C$7,IF(Bezug!$G$2=2,Planungsrichtwerte_Übersicht!$C$13,Planungsrichtwerte_Übersicht!$C$19))</f>
        <v>35</v>
      </c>
      <c r="G130" s="17"/>
      <c r="H130" s="17"/>
    </row>
    <row r="131" spans="1:8" x14ac:dyDescent="0.2">
      <c r="A131" s="4">
        <v>12.3</v>
      </c>
      <c r="B131" s="4">
        <f ca="1">IF(Daten_WP!$B$8="Samsung",Berechnung_Abstand_Kühlen!A131,0)</f>
        <v>12.3</v>
      </c>
      <c r="C131" s="16">
        <f ca="1">IF(Daten_WP!$B$8="Herz",$C$3+10*LOG($C$2/(4*PI()*B131^2))+$C$4+$C$5,IF(Daten_WP!$B$8="Samsung",$C$3+10*LOG($C$2/(4*PI()*B131^2))+$C$4+$C$6))</f>
        <v>42.230399044270698</v>
      </c>
      <c r="D131" s="4">
        <f ca="1">IF(Bezug!$G$2=1,Planungsrichtwerte_Übersicht!$C$5,IF(Bezug!$G$2=2,Planungsrichtwerte_Übersicht!$C$11,Planungsrichtwerte_Übersicht!$C$17))</f>
        <v>45</v>
      </c>
      <c r="E131" s="4">
        <f ca="1">IF(Bezug!$G$2=1,Planungsrichtwerte_Übersicht!$C$6,IF(Bezug!$G$2=2,"-",Planungsrichtwerte_Übersicht!$C$18))</f>
        <v>40</v>
      </c>
      <c r="F131" s="4">
        <f ca="1">IF(Bezug!$G$2=1,Planungsrichtwerte_Übersicht!$C$7,IF(Bezug!$G$2=2,Planungsrichtwerte_Übersicht!$C$13,Planungsrichtwerte_Übersicht!$C$19))</f>
        <v>35</v>
      </c>
      <c r="G131" s="17"/>
      <c r="H131" s="17"/>
    </row>
    <row r="132" spans="1:8" x14ac:dyDescent="0.2">
      <c r="A132" s="4">
        <v>12.4</v>
      </c>
      <c r="B132" s="4">
        <f ca="1">IF(Daten_WP!$B$8="Samsung",Berechnung_Abstand_Kühlen!A132,0)</f>
        <v>12.4</v>
      </c>
      <c r="C132" s="16">
        <f ca="1">IF(Daten_WP!$B$8="Herz",$C$3+10*LOG($C$2/(4*PI()*B132^2))+$C$4+$C$5,IF(Daten_WP!$B$8="Samsung",$C$3+10*LOG($C$2/(4*PI()*B132^2))+$C$4+$C$6))</f>
        <v>42.160067569813961</v>
      </c>
      <c r="D132" s="4">
        <f ca="1">IF(Bezug!$G$2=1,Planungsrichtwerte_Übersicht!$C$5,IF(Bezug!$G$2=2,Planungsrichtwerte_Übersicht!$C$11,Planungsrichtwerte_Übersicht!$C$17))</f>
        <v>45</v>
      </c>
      <c r="E132" s="4">
        <f ca="1">IF(Bezug!$G$2=1,Planungsrichtwerte_Übersicht!$C$6,IF(Bezug!$G$2=2,"-",Planungsrichtwerte_Übersicht!$C$18))</f>
        <v>40</v>
      </c>
      <c r="F132" s="4">
        <f ca="1">IF(Bezug!$G$2=1,Planungsrichtwerte_Übersicht!$C$7,IF(Bezug!$G$2=2,Planungsrichtwerte_Übersicht!$C$13,Planungsrichtwerte_Übersicht!$C$19))</f>
        <v>35</v>
      </c>
      <c r="G132" s="17"/>
      <c r="H132" s="17"/>
    </row>
    <row r="133" spans="1:8" x14ac:dyDescent="0.2">
      <c r="A133" s="4">
        <v>12.5</v>
      </c>
      <c r="B133" s="4">
        <f ca="1">IF(Daten_WP!$B$8="Samsung",Berechnung_Abstand_Kühlen!A133,0)</f>
        <v>12.5</v>
      </c>
      <c r="C133" s="16">
        <f ca="1">IF(Daten_WP!$B$8="Herz",$C$3+10*LOG($C$2/(4*PI()*B133^2))+$C$4+$C$5,IF(Daten_WP!$B$8="Samsung",$C$3+10*LOG($C$2/(4*PI()*B133^2))+$C$4+$C$6))</f>
        <v>42.090301012897534</v>
      </c>
      <c r="D133" s="4">
        <f ca="1">IF(Bezug!$G$2=1,Planungsrichtwerte_Übersicht!$C$5,IF(Bezug!$G$2=2,Planungsrichtwerte_Übersicht!$C$11,Planungsrichtwerte_Übersicht!$C$17))</f>
        <v>45</v>
      </c>
      <c r="E133" s="4">
        <f ca="1">IF(Bezug!$G$2=1,Planungsrichtwerte_Übersicht!$C$6,IF(Bezug!$G$2=2,"-",Planungsrichtwerte_Übersicht!$C$18))</f>
        <v>40</v>
      </c>
      <c r="F133" s="4">
        <f ca="1">IF(Bezug!$G$2=1,Planungsrichtwerte_Übersicht!$C$7,IF(Bezug!$G$2=2,Planungsrichtwerte_Übersicht!$C$13,Planungsrichtwerte_Übersicht!$C$19))</f>
        <v>35</v>
      </c>
      <c r="G133" s="17"/>
      <c r="H133" s="17"/>
    </row>
    <row r="134" spans="1:8" x14ac:dyDescent="0.2">
      <c r="A134" s="4">
        <v>12.6</v>
      </c>
      <c r="B134" s="4">
        <f ca="1">IF(Daten_WP!$B$8="Samsung",Berechnung_Abstand_Kühlen!A134,0)</f>
        <v>12.6</v>
      </c>
      <c r="C134" s="16">
        <f ca="1">IF(Daten_WP!$B$8="Herz",$C$3+10*LOG($C$2/(4*PI()*B134^2))+$C$4+$C$5,IF(Daten_WP!$B$8="Samsung",$C$3+10*LOG($C$2/(4*PI()*B134^2))+$C$4+$C$6))</f>
        <v>42.021090370707405</v>
      </c>
      <c r="D134" s="4">
        <f ca="1">IF(Bezug!$G$2=1,Planungsrichtwerte_Übersicht!$C$5,IF(Bezug!$G$2=2,Planungsrichtwerte_Übersicht!$C$11,Planungsrichtwerte_Übersicht!$C$17))</f>
        <v>45</v>
      </c>
      <c r="E134" s="4">
        <f ca="1">IF(Bezug!$G$2=1,Planungsrichtwerte_Übersicht!$C$6,IF(Bezug!$G$2=2,"-",Planungsrichtwerte_Übersicht!$C$18))</f>
        <v>40</v>
      </c>
      <c r="F134" s="4">
        <f ca="1">IF(Bezug!$G$2=1,Planungsrichtwerte_Übersicht!$C$7,IF(Bezug!$G$2=2,Planungsrichtwerte_Übersicht!$C$13,Planungsrichtwerte_Übersicht!$C$19))</f>
        <v>35</v>
      </c>
      <c r="G134" s="17"/>
      <c r="H134" s="17"/>
    </row>
    <row r="135" spans="1:8" x14ac:dyDescent="0.2">
      <c r="A135" s="4">
        <v>12.7</v>
      </c>
      <c r="B135" s="4">
        <f ca="1">IF(Daten_WP!$B$8="Samsung",Berechnung_Abstand_Kühlen!A135,0)</f>
        <v>12.7</v>
      </c>
      <c r="C135" s="16">
        <f ca="1">IF(Daten_WP!$B$8="Herz",$C$3+10*LOG($C$2/(4*PI()*B135^2))+$C$4+$C$5,IF(Daten_WP!$B$8="Samsung",$C$3+10*LOG($C$2/(4*PI()*B135^2))+$C$4+$C$6))</f>
        <v>41.952426853939521</v>
      </c>
      <c r="D135" s="4">
        <f ca="1">IF(Bezug!$G$2=1,Planungsrichtwerte_Übersicht!$C$5,IF(Bezug!$G$2=2,Planungsrichtwerte_Übersicht!$C$11,Planungsrichtwerte_Übersicht!$C$17))</f>
        <v>45</v>
      </c>
      <c r="E135" s="4">
        <f ca="1">IF(Bezug!$G$2=1,Planungsrichtwerte_Übersicht!$C$6,IF(Bezug!$G$2=2,"-",Planungsrichtwerte_Übersicht!$C$18))</f>
        <v>40</v>
      </c>
      <c r="F135" s="4">
        <f ca="1">IF(Bezug!$G$2=1,Planungsrichtwerte_Übersicht!$C$7,IF(Bezug!$G$2=2,Planungsrichtwerte_Übersicht!$C$13,Planungsrichtwerte_Übersicht!$C$19))</f>
        <v>35</v>
      </c>
      <c r="G135" s="17"/>
      <c r="H135" s="17"/>
    </row>
    <row r="136" spans="1:8" x14ac:dyDescent="0.2">
      <c r="A136" s="4">
        <v>12.8</v>
      </c>
      <c r="B136" s="4">
        <f ca="1">IF(Daten_WP!$B$8="Samsung",Berechnung_Abstand_Kühlen!A136,0)</f>
        <v>12.8</v>
      </c>
      <c r="C136" s="16">
        <f ca="1">IF(Daten_WP!$B$8="Herz",$C$3+10*LOG($C$2/(4*PI()*B136^2))+$C$4+$C$5,IF(Daten_WP!$B$8="Samsung",$C$3+10*LOG($C$2/(4*PI()*B136^2))+$C$4+$C$6))</f>
        <v>41.88430188010129</v>
      </c>
      <c r="D136" s="4">
        <f ca="1">IF(Bezug!$G$2=1,Planungsrichtwerte_Übersicht!$C$5,IF(Bezug!$G$2=2,Planungsrichtwerte_Übersicht!$C$11,Planungsrichtwerte_Übersicht!$C$17))</f>
        <v>45</v>
      </c>
      <c r="E136" s="4">
        <f ca="1">IF(Bezug!$G$2=1,Planungsrichtwerte_Übersicht!$C$6,IF(Bezug!$G$2=2,"-",Planungsrichtwerte_Übersicht!$C$18))</f>
        <v>40</v>
      </c>
      <c r="F136" s="4">
        <f ca="1">IF(Bezug!$G$2=1,Planungsrichtwerte_Übersicht!$C$7,IF(Bezug!$G$2=2,Planungsrichtwerte_Übersicht!$C$13,Planungsrichtwerte_Übersicht!$C$19))</f>
        <v>35</v>
      </c>
      <c r="G136" s="17"/>
      <c r="H136" s="17"/>
    </row>
    <row r="137" spans="1:8" x14ac:dyDescent="0.2">
      <c r="A137" s="4">
        <v>12.9</v>
      </c>
      <c r="B137" s="4">
        <f ca="1">IF(Daten_WP!$B$8="Samsung",Berechnung_Abstand_Kühlen!A137,0)</f>
        <v>12.9</v>
      </c>
      <c r="C137" s="16">
        <f ca="1">IF(Daten_WP!$B$8="Herz",$C$3+10*LOG($C$2/(4*PI()*B137^2))+$C$4+$C$5,IF(Daten_WP!$B$8="Samsung",$C$3+10*LOG($C$2/(4*PI()*B137^2))+$C$4+$C$6))</f>
        <v>41.816707067073679</v>
      </c>
      <c r="D137" s="4">
        <f ca="1">IF(Bezug!$G$2=1,Planungsrichtwerte_Übersicht!$C$5,IF(Bezug!$G$2=2,Planungsrichtwerte_Übersicht!$C$11,Planungsrichtwerte_Übersicht!$C$17))</f>
        <v>45</v>
      </c>
      <c r="E137" s="4">
        <f ca="1">IF(Bezug!$G$2=1,Planungsrichtwerte_Übersicht!$C$6,IF(Bezug!$G$2=2,"-",Planungsrichtwerte_Übersicht!$C$18))</f>
        <v>40</v>
      </c>
      <c r="F137" s="4">
        <f ca="1">IF(Bezug!$G$2=1,Planungsrichtwerte_Übersicht!$C$7,IF(Bezug!$G$2=2,Planungsrichtwerte_Übersicht!$C$13,Planungsrichtwerte_Übersicht!$C$19))</f>
        <v>35</v>
      </c>
      <c r="G137" s="17"/>
      <c r="H137" s="17"/>
    </row>
    <row r="138" spans="1:8" x14ac:dyDescent="0.2">
      <c r="A138" s="4">
        <v>13</v>
      </c>
      <c r="B138" s="4">
        <f ca="1">IF(Daten_WP!$B$8="Samsung",Berechnung_Abstand_Kühlen!A138,0)</f>
        <v>13</v>
      </c>
      <c r="C138" s="16">
        <f ca="1">IF(Daten_WP!$B$8="Herz",$C$3+10*LOG($C$2/(4*PI()*B138^2))+$C$4+$C$5,IF(Daten_WP!$B$8="Samsung",$C$3+10*LOG($C$2/(4*PI()*B138^2))+$C$4+$C$6))</f>
        <v>41.749634226921927</v>
      </c>
      <c r="D138" s="4">
        <f ca="1">IF(Bezug!$G$2=1,Planungsrichtwerte_Übersicht!$C$5,IF(Bezug!$G$2=2,Planungsrichtwerte_Übersicht!$C$11,Planungsrichtwerte_Übersicht!$C$17))</f>
        <v>45</v>
      </c>
      <c r="E138" s="4">
        <f ca="1">IF(Bezug!$G$2=1,Planungsrichtwerte_Übersicht!$C$6,IF(Bezug!$G$2=2,"-",Planungsrichtwerte_Übersicht!$C$18))</f>
        <v>40</v>
      </c>
      <c r="F138" s="4">
        <f ca="1">IF(Bezug!$G$2=1,Planungsrichtwerte_Übersicht!$C$7,IF(Bezug!$G$2=2,Planungsrichtwerte_Übersicht!$C$13,Planungsrichtwerte_Übersicht!$C$19))</f>
        <v>35</v>
      </c>
      <c r="G138" s="17"/>
      <c r="H138" s="17"/>
    </row>
    <row r="139" spans="1:8" x14ac:dyDescent="0.2">
      <c r="A139" s="4">
        <v>13.1</v>
      </c>
      <c r="B139" s="4">
        <f ca="1">IF(Daten_WP!$B$8="Samsung",Berechnung_Abstand_Kühlen!A139,0)</f>
        <v>13.1</v>
      </c>
      <c r="C139" s="16">
        <f ca="1">IF(Daten_WP!$B$8="Herz",$C$3+10*LOG($C$2/(4*PI()*B139^2))+$C$4+$C$5,IF(Daten_WP!$B$8="Samsung",$C$3+10*LOG($C$2/(4*PI()*B139^2))+$C$4+$C$6))</f>
        <v>41.683075359943381</v>
      </c>
      <c r="D139" s="4">
        <f ca="1">IF(Bezug!$G$2=1,Planungsrichtwerte_Übersicht!$C$5,IF(Bezug!$G$2=2,Planungsrichtwerte_Übersicht!$C$11,Planungsrichtwerte_Übersicht!$C$17))</f>
        <v>45</v>
      </c>
      <c r="E139" s="4">
        <f ca="1">IF(Bezug!$G$2=1,Planungsrichtwerte_Übersicht!$C$6,IF(Bezug!$G$2=2,"-",Planungsrichtwerte_Übersicht!$C$18))</f>
        <v>40</v>
      </c>
      <c r="F139" s="4">
        <f ca="1">IF(Bezug!$G$2=1,Planungsrichtwerte_Übersicht!$C$7,IF(Bezug!$G$2=2,Planungsrichtwerte_Übersicht!$C$13,Planungsrichtwerte_Übersicht!$C$19))</f>
        <v>35</v>
      </c>
      <c r="G139" s="17"/>
      <c r="H139" s="17"/>
    </row>
    <row r="140" spans="1:8" x14ac:dyDescent="0.2">
      <c r="A140" s="4">
        <v>13.2</v>
      </c>
      <c r="B140" s="4">
        <f ca="1">IF(Daten_WP!$B$8="Samsung",Berechnung_Abstand_Kühlen!A140,0)</f>
        <v>13.2</v>
      </c>
      <c r="C140" s="16">
        <f ca="1">IF(Daten_WP!$B$8="Herz",$C$3+10*LOG($C$2/(4*PI()*B140^2))+$C$4+$C$5,IF(Daten_WP!$B$8="Samsung",$C$3+10*LOG($C$2/(4*PI()*B140^2))+$C$4+$C$6))</f>
        <v>41.617022648941671</v>
      </c>
      <c r="D140" s="4">
        <f ca="1">IF(Bezug!$G$2=1,Planungsrichtwerte_Übersicht!$C$5,IF(Bezug!$G$2=2,Planungsrichtwerte_Übersicht!$C$11,Planungsrichtwerte_Übersicht!$C$17))</f>
        <v>45</v>
      </c>
      <c r="E140" s="4">
        <f ca="1">IF(Bezug!$G$2=1,Planungsrichtwerte_Übersicht!$C$6,IF(Bezug!$G$2=2,"-",Planungsrichtwerte_Übersicht!$C$18))</f>
        <v>40</v>
      </c>
      <c r="F140" s="4">
        <f ca="1">IF(Bezug!$G$2=1,Planungsrichtwerte_Übersicht!$C$7,IF(Bezug!$G$2=2,Planungsrichtwerte_Übersicht!$C$13,Planungsrichtwerte_Übersicht!$C$19))</f>
        <v>35</v>
      </c>
      <c r="G140" s="17"/>
      <c r="H140" s="17"/>
    </row>
    <row r="141" spans="1:8" x14ac:dyDescent="0.2">
      <c r="A141" s="4">
        <v>13.3</v>
      </c>
      <c r="B141" s="4">
        <f ca="1">IF(Daten_WP!$B$8="Samsung",Berechnung_Abstand_Kühlen!A141,0)</f>
        <v>13.3</v>
      </c>
      <c r="C141" s="16">
        <f ca="1">IF(Daten_WP!$B$8="Herz",$C$3+10*LOG($C$2/(4*PI()*B141^2))+$C$4+$C$5,IF(Daten_WP!$B$8="Samsung",$C$3+10*LOG($C$2/(4*PI()*B141^2))+$C$4+$C$6))</f>
        <v>41.55146845371695</v>
      </c>
      <c r="D141" s="4">
        <f ca="1">IF(Bezug!$G$2=1,Planungsrichtwerte_Übersicht!$C$5,IF(Bezug!$G$2=2,Planungsrichtwerte_Übersicht!$C$11,Planungsrichtwerte_Übersicht!$C$17))</f>
        <v>45</v>
      </c>
      <c r="E141" s="4">
        <f ca="1">IF(Bezug!$G$2=1,Planungsrichtwerte_Übersicht!$C$6,IF(Bezug!$G$2=2,"-",Planungsrichtwerte_Übersicht!$C$18))</f>
        <v>40</v>
      </c>
      <c r="F141" s="4">
        <f ca="1">IF(Bezug!$G$2=1,Planungsrichtwerte_Übersicht!$C$7,IF(Bezug!$G$2=2,Planungsrichtwerte_Übersicht!$C$13,Planungsrichtwerte_Übersicht!$C$19))</f>
        <v>35</v>
      </c>
      <c r="G141" s="17"/>
      <c r="H141" s="17"/>
    </row>
    <row r="142" spans="1:8" x14ac:dyDescent="0.2">
      <c r="A142" s="4">
        <v>13.4</v>
      </c>
      <c r="B142" s="4">
        <f ca="1">IF(Daten_WP!$B$8="Samsung",Berechnung_Abstand_Kühlen!A142,0)</f>
        <v>13.4</v>
      </c>
      <c r="C142" s="16">
        <f ca="1">IF(Daten_WP!$B$8="Herz",$C$3+10*LOG($C$2/(4*PI()*B142^2))+$C$4+$C$5,IF(Daten_WP!$B$8="Samsung",$C$3+10*LOG($C$2/(4*PI()*B142^2))+$C$4+$C$6))</f>
        <v>41.48640530576251</v>
      </c>
      <c r="D142" s="4">
        <f ca="1">IF(Bezug!$G$2=1,Planungsrichtwerte_Übersicht!$C$5,IF(Bezug!$G$2=2,Planungsrichtwerte_Übersicht!$C$11,Planungsrichtwerte_Übersicht!$C$17))</f>
        <v>45</v>
      </c>
      <c r="E142" s="4">
        <f ca="1">IF(Bezug!$G$2=1,Planungsrichtwerte_Übersicht!$C$6,IF(Bezug!$G$2=2,"-",Planungsrichtwerte_Übersicht!$C$18))</f>
        <v>40</v>
      </c>
      <c r="F142" s="4">
        <f ca="1">IF(Bezug!$G$2=1,Planungsrichtwerte_Übersicht!$C$7,IF(Bezug!$G$2=2,Planungsrichtwerte_Übersicht!$C$13,Planungsrichtwerte_Übersicht!$C$19))</f>
        <v>35</v>
      </c>
      <c r="G142" s="17"/>
      <c r="H142" s="17"/>
    </row>
    <row r="143" spans="1:8" x14ac:dyDescent="0.2">
      <c r="A143" s="4">
        <v>13.5</v>
      </c>
      <c r="B143" s="4">
        <f ca="1">IF(Daten_WP!$B$8="Samsung",Berechnung_Abstand_Kühlen!A143,0)</f>
        <v>13.5</v>
      </c>
      <c r="C143" s="16">
        <f ca="1">IF(Daten_WP!$B$8="Herz",$C$3+10*LOG($C$2/(4*PI()*B143^2))+$C$4+$C$5,IF(Daten_WP!$B$8="Samsung",$C$3+10*LOG($C$2/(4*PI()*B143^2))+$C$4+$C$6))</f>
        <v>41.421825903158542</v>
      </c>
      <c r="D143" s="4">
        <f ca="1">IF(Bezug!$G$2=1,Planungsrichtwerte_Übersicht!$C$5,IF(Bezug!$G$2=2,Planungsrichtwerte_Übersicht!$C$11,Planungsrichtwerte_Übersicht!$C$17))</f>
        <v>45</v>
      </c>
      <c r="E143" s="4">
        <f ca="1">IF(Bezug!$G$2=1,Planungsrichtwerte_Übersicht!$C$6,IF(Bezug!$G$2=2,"-",Planungsrichtwerte_Übersicht!$C$18))</f>
        <v>40</v>
      </c>
      <c r="F143" s="4">
        <f ca="1">IF(Bezug!$G$2=1,Planungsrichtwerte_Übersicht!$C$7,IF(Bezug!$G$2=2,Planungsrichtwerte_Übersicht!$C$13,Planungsrichtwerte_Übersicht!$C$19))</f>
        <v>35</v>
      </c>
      <c r="G143" s="17"/>
      <c r="H143" s="17"/>
    </row>
    <row r="144" spans="1:8" x14ac:dyDescent="0.2">
      <c r="A144" s="4">
        <v>13.6</v>
      </c>
      <c r="B144" s="4">
        <f ca="1">IF(Daten_WP!$B$8="Samsung",Berechnung_Abstand_Kühlen!A144,0)</f>
        <v>13.6</v>
      </c>
      <c r="C144" s="16">
        <f ca="1">IF(Daten_WP!$B$8="Herz",$C$3+10*LOG($C$2/(4*PI()*B144^2))+$C$4+$C$5,IF(Daten_WP!$B$8="Samsung",$C$3+10*LOG($C$2/(4*PI()*B144^2))+$C$4+$C$6))</f>
        <v>41.357723105654308</v>
      </c>
      <c r="D144" s="4">
        <f ca="1">IF(Bezug!$G$2=1,Planungsrichtwerte_Übersicht!$C$5,IF(Bezug!$G$2=2,Planungsrichtwerte_Übersicht!$C$11,Planungsrichtwerte_Übersicht!$C$17))</f>
        <v>45</v>
      </c>
      <c r="E144" s="4">
        <f ca="1">IF(Bezug!$G$2=1,Planungsrichtwerte_Übersicht!$C$6,IF(Bezug!$G$2=2,"-",Planungsrichtwerte_Übersicht!$C$18))</f>
        <v>40</v>
      </c>
      <c r="F144" s="4">
        <f ca="1">IF(Bezug!$G$2=1,Planungsrichtwerte_Übersicht!$C$7,IF(Bezug!$G$2=2,Planungsrichtwerte_Übersicht!$C$13,Planungsrichtwerte_Übersicht!$C$19))</f>
        <v>35</v>
      </c>
      <c r="G144" s="17"/>
      <c r="H144" s="17"/>
    </row>
    <row r="145" spans="1:8" x14ac:dyDescent="0.2">
      <c r="A145" s="4">
        <v>13.7</v>
      </c>
      <c r="B145" s="4">
        <f ca="1">IF(Daten_WP!$B$8="Samsung",Berechnung_Abstand_Kühlen!A145,0)</f>
        <v>13.7</v>
      </c>
      <c r="C145" s="16">
        <f ca="1">IF(Daten_WP!$B$8="Herz",$C$3+10*LOG($C$2/(4*PI()*B145^2))+$C$4+$C$5,IF(Daten_WP!$B$8="Samsung",$C$3+10*LOG($C$2/(4*PI()*B145^2))+$C$4+$C$6))</f>
        <v>41.294089929930522</v>
      </c>
      <c r="D145" s="4">
        <f ca="1">IF(Bezug!$G$2=1,Planungsrichtwerte_Übersicht!$C$5,IF(Bezug!$G$2=2,Planungsrichtwerte_Übersicht!$C$11,Planungsrichtwerte_Übersicht!$C$17))</f>
        <v>45</v>
      </c>
      <c r="E145" s="4">
        <f ca="1">IF(Bezug!$G$2=1,Planungsrichtwerte_Übersicht!$C$6,IF(Bezug!$G$2=2,"-",Planungsrichtwerte_Übersicht!$C$18))</f>
        <v>40</v>
      </c>
      <c r="F145" s="4">
        <f ca="1">IF(Bezug!$G$2=1,Planungsrichtwerte_Übersicht!$C$7,IF(Bezug!$G$2=2,Planungsrichtwerte_Übersicht!$C$13,Planungsrichtwerte_Übersicht!$C$19))</f>
        <v>35</v>
      </c>
      <c r="G145" s="17"/>
      <c r="H145" s="17"/>
    </row>
    <row r="146" spans="1:8" x14ac:dyDescent="0.2">
      <c r="A146" s="4">
        <v>13.8</v>
      </c>
      <c r="B146" s="4">
        <f ca="1">IF(Daten_WP!$B$8="Samsung",Berechnung_Abstand_Kühlen!A146,0)</f>
        <v>13.8</v>
      </c>
      <c r="C146" s="16">
        <f ca="1">IF(Daten_WP!$B$8="Herz",$C$3+10*LOG($C$2/(4*PI()*B146^2))+$C$4+$C$5,IF(Daten_WP!$B$8="Samsung",$C$3+10*LOG($C$2/(4*PI()*B146^2))+$C$4+$C$6))</f>
        <v>41.230919545033927</v>
      </c>
      <c r="D146" s="4">
        <f ca="1">IF(Bezug!$G$2=1,Planungsrichtwerte_Übersicht!$C$5,IF(Bezug!$G$2=2,Planungsrichtwerte_Übersicht!$C$11,Planungsrichtwerte_Übersicht!$C$17))</f>
        <v>45</v>
      </c>
      <c r="E146" s="4">
        <f ca="1">IF(Bezug!$G$2=1,Planungsrichtwerte_Übersicht!$C$6,IF(Bezug!$G$2=2,"-",Planungsrichtwerte_Übersicht!$C$18))</f>
        <v>40</v>
      </c>
      <c r="F146" s="4">
        <f ca="1">IF(Bezug!$G$2=1,Planungsrichtwerte_Übersicht!$C$7,IF(Bezug!$G$2=2,Planungsrichtwerte_Übersicht!$C$13,Planungsrichtwerte_Übersicht!$C$19))</f>
        <v>35</v>
      </c>
      <c r="G146" s="17"/>
      <c r="H146" s="17"/>
    </row>
    <row r="147" spans="1:8" x14ac:dyDescent="0.2">
      <c r="A147" s="4">
        <v>13.9</v>
      </c>
      <c r="B147" s="4">
        <f ca="1">IF(Daten_WP!$B$8="Samsung",Berechnung_Abstand_Kühlen!A147,0)</f>
        <v>13.9</v>
      </c>
      <c r="C147" s="16">
        <f ca="1">IF(Daten_WP!$B$8="Herz",$C$3+10*LOG($C$2/(4*PI()*B147^2))+$C$4+$C$5,IF(Daten_WP!$B$8="Samsung",$C$3+10*LOG($C$2/(4*PI()*B147^2))+$C$4+$C$6))</f>
        <v>41.168205267976759</v>
      </c>
      <c r="D147" s="4">
        <f ca="1">IF(Bezug!$G$2=1,Planungsrichtwerte_Übersicht!$C$5,IF(Bezug!$G$2=2,Planungsrichtwerte_Übersicht!$C$11,Planungsrichtwerte_Übersicht!$C$17))</f>
        <v>45</v>
      </c>
      <c r="E147" s="4">
        <f ca="1">IF(Bezug!$G$2=1,Planungsrichtwerte_Übersicht!$C$6,IF(Bezug!$G$2=2,"-",Planungsrichtwerte_Übersicht!$C$18))</f>
        <v>40</v>
      </c>
      <c r="F147" s="4">
        <f ca="1">IF(Bezug!$G$2=1,Planungsrichtwerte_Übersicht!$C$7,IF(Bezug!$G$2=2,Planungsrichtwerte_Übersicht!$C$13,Planungsrichtwerte_Übersicht!$C$19))</f>
        <v>35</v>
      </c>
      <c r="G147" s="17"/>
      <c r="H147" s="17"/>
    </row>
    <row r="148" spans="1:8" x14ac:dyDescent="0.2">
      <c r="A148" s="4">
        <v>14</v>
      </c>
      <c r="B148" s="4">
        <f ca="1">IF(Daten_WP!$B$8="Samsung",Berechnung_Abstand_Kühlen!A148,0)</f>
        <v>14</v>
      </c>
      <c r="C148" s="16">
        <f ca="1">IF(Daten_WP!$B$8="Herz",$C$3+10*LOG($C$2/(4*PI()*B148^2))+$C$4+$C$5,IF(Daten_WP!$B$8="Samsung",$C$3+10*LOG($C$2/(4*PI()*B148^2))+$C$4+$C$6))</f>
        <v>41.105940559493902</v>
      </c>
      <c r="D148" s="4">
        <f ca="1">IF(Bezug!$G$2=1,Planungsrichtwerte_Übersicht!$C$5,IF(Bezug!$G$2=2,Planungsrichtwerte_Übersicht!$C$11,Planungsrichtwerte_Übersicht!$C$17))</f>
        <v>45</v>
      </c>
      <c r="E148" s="4">
        <f ca="1">IF(Bezug!$G$2=1,Planungsrichtwerte_Übersicht!$C$6,IF(Bezug!$G$2=2,"-",Planungsrichtwerte_Übersicht!$C$18))</f>
        <v>40</v>
      </c>
      <c r="F148" s="4">
        <f ca="1">IF(Bezug!$G$2=1,Planungsrichtwerte_Übersicht!$C$7,IF(Bezug!$G$2=2,Planungsrichtwerte_Übersicht!$C$13,Planungsrichtwerte_Übersicht!$C$19))</f>
        <v>35</v>
      </c>
      <c r="G148" s="17"/>
      <c r="H148" s="17"/>
    </row>
    <row r="149" spans="1:8" x14ac:dyDescent="0.2">
      <c r="A149" s="4">
        <v>14.1</v>
      </c>
      <c r="B149" s="4">
        <f ca="1">IF(Daten_WP!$B$8="Samsung",Berechnung_Abstand_Kühlen!A149,0)</f>
        <v>14.1</v>
      </c>
      <c r="C149" s="16">
        <f ca="1">IF(Daten_WP!$B$8="Herz",$C$3+10*LOG($C$2/(4*PI()*B149^2))+$C$4+$C$5,IF(Daten_WP!$B$8="Samsung",$C$3+10*LOG($C$2/(4*PI()*B149^2))+$C$4+$C$6))</f>
        <v>41.044119019951069</v>
      </c>
      <c r="D149" s="4">
        <f ca="1">IF(Bezug!$G$2=1,Planungsrichtwerte_Übersicht!$C$5,IF(Bezug!$G$2=2,Planungsrichtwerte_Übersicht!$C$11,Planungsrichtwerte_Übersicht!$C$17))</f>
        <v>45</v>
      </c>
      <c r="E149" s="4">
        <f ca="1">IF(Bezug!$G$2=1,Planungsrichtwerte_Übersicht!$C$6,IF(Bezug!$G$2=2,"-",Planungsrichtwerte_Übersicht!$C$18))</f>
        <v>40</v>
      </c>
      <c r="F149" s="4">
        <f ca="1">IF(Bezug!$G$2=1,Planungsrichtwerte_Übersicht!$C$7,IF(Bezug!$G$2=2,Planungsrichtwerte_Übersicht!$C$13,Planungsrichtwerte_Übersicht!$C$19))</f>
        <v>35</v>
      </c>
      <c r="G149" s="17"/>
      <c r="H149" s="17"/>
    </row>
    <row r="150" spans="1:8" x14ac:dyDescent="0.2">
      <c r="A150" s="4">
        <v>14.2</v>
      </c>
      <c r="B150" s="4">
        <f ca="1">IF(Daten_WP!$B$8="Samsung",Berechnung_Abstand_Kühlen!A150,0)</f>
        <v>14.2</v>
      </c>
      <c r="C150" s="16">
        <f ca="1">IF(Daten_WP!$B$8="Herz",$C$3+10*LOG($C$2/(4*PI()*B150^2))+$C$4+$C$5,IF(Daten_WP!$B$8="Samsung",$C$3+10*LOG($C$2/(4*PI()*B150^2))+$C$4+$C$6))</f>
        <v>40.982734385397535</v>
      </c>
      <c r="D150" s="4">
        <f ca="1">IF(Bezug!$G$2=1,Planungsrichtwerte_Übersicht!$C$5,IF(Bezug!$G$2=2,Planungsrichtwerte_Übersicht!$C$11,Planungsrichtwerte_Übersicht!$C$17))</f>
        <v>45</v>
      </c>
      <c r="E150" s="4">
        <f ca="1">IF(Bezug!$G$2=1,Planungsrichtwerte_Übersicht!$C$6,IF(Bezug!$G$2=2,"-",Planungsrichtwerte_Übersicht!$C$18))</f>
        <v>40</v>
      </c>
      <c r="F150" s="4">
        <f ca="1">IF(Bezug!$G$2=1,Planungsrichtwerte_Übersicht!$C$7,IF(Bezug!$G$2=2,Planungsrichtwerte_Übersicht!$C$13,Planungsrichtwerte_Übersicht!$C$19))</f>
        <v>35</v>
      </c>
      <c r="G150" s="17"/>
      <c r="H150" s="17"/>
    </row>
    <row r="151" spans="1:8" x14ac:dyDescent="0.2">
      <c r="A151" s="4">
        <v>14.3</v>
      </c>
      <c r="B151" s="4">
        <f ca="1">IF(Daten_WP!$B$8="Samsung",Berechnung_Abstand_Kühlen!A151,0)</f>
        <v>14.3</v>
      </c>
      <c r="C151" s="16">
        <f ca="1">IF(Daten_WP!$B$8="Herz",$C$3+10*LOG($C$2/(4*PI()*B151^2))+$C$4+$C$5,IF(Daten_WP!$B$8="Samsung",$C$3+10*LOG($C$2/(4*PI()*B151^2))+$C$4+$C$6))</f>
        <v>40.921780523757427</v>
      </c>
      <c r="D151" s="4">
        <f ca="1">IF(Bezug!$G$2=1,Planungsrichtwerte_Übersicht!$C$5,IF(Bezug!$G$2=2,Planungsrichtwerte_Übersicht!$C$11,Planungsrichtwerte_Übersicht!$C$17))</f>
        <v>45</v>
      </c>
      <c r="E151" s="4">
        <f ca="1">IF(Bezug!$G$2=1,Planungsrichtwerte_Übersicht!$C$6,IF(Bezug!$G$2=2,"-",Planungsrichtwerte_Übersicht!$C$18))</f>
        <v>40</v>
      </c>
      <c r="F151" s="4">
        <f ca="1">IF(Bezug!$G$2=1,Planungsrichtwerte_Übersicht!$C$7,IF(Bezug!$G$2=2,Planungsrichtwerte_Übersicht!$C$13,Planungsrichtwerte_Übersicht!$C$19))</f>
        <v>35</v>
      </c>
      <c r="G151" s="17"/>
      <c r="H151" s="17"/>
    </row>
    <row r="152" spans="1:8" x14ac:dyDescent="0.2">
      <c r="A152" s="4">
        <v>14.4</v>
      </c>
      <c r="B152" s="4">
        <f ca="1">IF(Daten_WP!$B$8="Samsung",Berechnung_Abstand_Kühlen!A152,0)</f>
        <v>14.4</v>
      </c>
      <c r="C152" s="16">
        <f ca="1">IF(Daten_WP!$B$8="Herz",$C$3+10*LOG($C$2/(4*PI()*B152^2))+$C$4+$C$5,IF(Daten_WP!$B$8="Samsung",$C$3+10*LOG($C$2/(4*PI()*B152^2))+$C$4+$C$6))</f>
        <v>40.861251431153669</v>
      </c>
      <c r="D152" s="4">
        <f ca="1">IF(Bezug!$G$2=1,Planungsrichtwerte_Übersicht!$C$5,IF(Bezug!$G$2=2,Planungsrichtwerte_Übersicht!$C$11,Planungsrichtwerte_Übersicht!$C$17))</f>
        <v>45</v>
      </c>
      <c r="E152" s="4">
        <f ca="1">IF(Bezug!$G$2=1,Planungsrichtwerte_Übersicht!$C$6,IF(Bezug!$G$2=2,"-",Planungsrichtwerte_Übersicht!$C$18))</f>
        <v>40</v>
      </c>
      <c r="F152" s="4">
        <f ca="1">IF(Bezug!$G$2=1,Planungsrichtwerte_Übersicht!$C$7,IF(Bezug!$G$2=2,Planungsrichtwerte_Übersicht!$C$13,Planungsrichtwerte_Übersicht!$C$19))</f>
        <v>35</v>
      </c>
      <c r="G152" s="17"/>
      <c r="H152" s="17"/>
    </row>
    <row r="153" spans="1:8" x14ac:dyDescent="0.2">
      <c r="A153" s="4">
        <v>14.5</v>
      </c>
      <c r="B153" s="4">
        <f ca="1">IF(Daten_WP!$B$8="Samsung",Berechnung_Abstand_Kühlen!A153,0)</f>
        <v>14.5</v>
      </c>
      <c r="C153" s="16">
        <f ca="1">IF(Daten_WP!$B$8="Herz",$C$3+10*LOG($C$2/(4*PI()*B153^2))+$C$4+$C$5,IF(Daten_WP!$B$8="Samsung",$C$3+10*LOG($C$2/(4*PI()*B153^2))+$C$4+$C$6))</f>
        <v>40.801141228359164</v>
      </c>
      <c r="D153" s="4">
        <f ca="1">IF(Bezug!$G$2=1,Planungsrichtwerte_Übersicht!$C$5,IF(Bezug!$G$2=2,Planungsrichtwerte_Übersicht!$C$11,Planungsrichtwerte_Übersicht!$C$17))</f>
        <v>45</v>
      </c>
      <c r="E153" s="4">
        <f ca="1">IF(Bezug!$G$2=1,Planungsrichtwerte_Übersicht!$C$6,IF(Bezug!$G$2=2,"-",Planungsrichtwerte_Übersicht!$C$18))</f>
        <v>40</v>
      </c>
      <c r="F153" s="4">
        <f ca="1">IF(Bezug!$G$2=1,Planungsrichtwerte_Übersicht!$C$7,IF(Bezug!$G$2=2,Planungsrichtwerte_Übersicht!$C$13,Planungsrichtwerte_Übersicht!$C$19))</f>
        <v>35</v>
      </c>
      <c r="G153" s="17"/>
      <c r="H153" s="17"/>
    </row>
    <row r="154" spans="1:8" x14ac:dyDescent="0.2">
      <c r="A154" s="4">
        <v>14.6</v>
      </c>
      <c r="B154" s="4">
        <f ca="1">IF(Daten_WP!$B$8="Samsung",Berechnung_Abstand_Kühlen!A154,0)</f>
        <v>14.6</v>
      </c>
      <c r="C154" s="16">
        <f ca="1">IF(Daten_WP!$B$8="Herz",$C$3+10*LOG($C$2/(4*PI()*B154^2))+$C$4+$C$5,IF(Daten_WP!$B$8="Samsung",$C$3+10*LOG($C$2/(4*PI()*B154^2))+$C$4+$C$6))</f>
        <v>40.741444157369919</v>
      </c>
      <c r="D154" s="4">
        <f ca="1">IF(Bezug!$G$2=1,Planungsrichtwerte_Übersicht!$C$5,IF(Bezug!$G$2=2,Planungsrichtwerte_Übersicht!$C$11,Planungsrichtwerte_Übersicht!$C$17))</f>
        <v>45</v>
      </c>
      <c r="E154" s="4">
        <f ca="1">IF(Bezug!$G$2=1,Planungsrichtwerte_Übersicht!$C$6,IF(Bezug!$G$2=2,"-",Planungsrichtwerte_Übersicht!$C$18))</f>
        <v>40</v>
      </c>
      <c r="F154" s="4">
        <f ca="1">IF(Bezug!$G$2=1,Planungsrichtwerte_Übersicht!$C$7,IF(Bezug!$G$2=2,Planungsrichtwerte_Übersicht!$C$13,Planungsrichtwerte_Übersicht!$C$19))</f>
        <v>35</v>
      </c>
      <c r="G154" s="17"/>
      <c r="H154" s="17"/>
    </row>
    <row r="155" spans="1:8" x14ac:dyDescent="0.2">
      <c r="A155" s="4">
        <v>14.7</v>
      </c>
      <c r="B155" s="4">
        <f ca="1">IF(Daten_WP!$B$8="Samsung",Berechnung_Abstand_Kühlen!A155,0)</f>
        <v>14.7</v>
      </c>
      <c r="C155" s="16">
        <f ca="1">IF(Daten_WP!$B$8="Herz",$C$3+10*LOG($C$2/(4*PI()*B155^2))+$C$4+$C$5,IF(Daten_WP!$B$8="Samsung",$C$3+10*LOG($C$2/(4*PI()*B155^2))+$C$4+$C$6))</f>
        <v>40.682154578095137</v>
      </c>
      <c r="D155" s="4">
        <f ca="1">IF(Bezug!$G$2=1,Planungsrichtwerte_Übersicht!$C$5,IF(Bezug!$G$2=2,Planungsrichtwerte_Übersicht!$C$11,Planungsrichtwerte_Übersicht!$C$17))</f>
        <v>45</v>
      </c>
      <c r="E155" s="4">
        <f ca="1">IF(Bezug!$G$2=1,Planungsrichtwerte_Übersicht!$C$6,IF(Bezug!$G$2=2,"-",Planungsrichtwerte_Übersicht!$C$18))</f>
        <v>40</v>
      </c>
      <c r="F155" s="4">
        <f ca="1">IF(Bezug!$G$2=1,Planungsrichtwerte_Übersicht!$C$7,IF(Bezug!$G$2=2,Planungsrichtwerte_Übersicht!$C$13,Planungsrichtwerte_Übersicht!$C$19))</f>
        <v>35</v>
      </c>
      <c r="G155" s="17"/>
      <c r="H155" s="17"/>
    </row>
    <row r="156" spans="1:8" x14ac:dyDescent="0.2">
      <c r="A156" s="4">
        <v>14.8</v>
      </c>
      <c r="B156" s="4">
        <f ca="1">IF(Daten_WP!$B$8="Samsung",Berechnung_Abstand_Kühlen!A156,0)</f>
        <v>14.8</v>
      </c>
      <c r="C156" s="16">
        <f ca="1">IF(Daten_WP!$B$8="Herz",$C$3+10*LOG($C$2/(4*PI()*B156^2))+$C$4+$C$5,IF(Daten_WP!$B$8="Samsung",$C$3+10*LOG($C$2/(4*PI()*B156^2))+$C$4+$C$6))</f>
        <v>40.623266965159516</v>
      </c>
      <c r="D156" s="4">
        <f ca="1">IF(Bezug!$G$2=1,Planungsrichtwerte_Übersicht!$C$5,IF(Bezug!$G$2=2,Planungsrichtwerte_Übersicht!$C$11,Planungsrichtwerte_Übersicht!$C$17))</f>
        <v>45</v>
      </c>
      <c r="E156" s="4">
        <f ca="1">IF(Bezug!$G$2=1,Planungsrichtwerte_Übersicht!$C$6,IF(Bezug!$G$2=2,"-",Planungsrichtwerte_Übersicht!$C$18))</f>
        <v>40</v>
      </c>
      <c r="F156" s="4">
        <f ca="1">IF(Bezug!$G$2=1,Planungsrichtwerte_Übersicht!$C$7,IF(Bezug!$G$2=2,Planungsrichtwerte_Übersicht!$C$13,Planungsrichtwerte_Übersicht!$C$19))</f>
        <v>35</v>
      </c>
      <c r="G156" s="17"/>
      <c r="H156" s="17"/>
    </row>
    <row r="157" spans="1:8" x14ac:dyDescent="0.2">
      <c r="A157" s="4">
        <v>14.9</v>
      </c>
      <c r="B157" s="4">
        <f ca="1">IF(Daten_WP!$B$8="Samsung",Berechnung_Abstand_Kühlen!A157,0)</f>
        <v>14.9</v>
      </c>
      <c r="C157" s="16">
        <f ca="1">IF(Daten_WP!$B$8="Herz",$C$3+10*LOG($C$2/(4*PI()*B157^2))+$C$4+$C$5,IF(Daten_WP!$B$8="Samsung",$C$3+10*LOG($C$2/(4*PI()*B157^2))+$C$4+$C$6))</f>
        <v>40.564775904813182</v>
      </c>
      <c r="D157" s="4">
        <f ca="1">IF(Bezug!$G$2=1,Planungsrichtwerte_Übersicht!$C$5,IF(Bezug!$G$2=2,Planungsrichtwerte_Übersicht!$C$11,Planungsrichtwerte_Übersicht!$C$17))</f>
        <v>45</v>
      </c>
      <c r="E157" s="4">
        <f ca="1">IF(Bezug!$G$2=1,Planungsrichtwerte_Übersicht!$C$6,IF(Bezug!$G$2=2,"-",Planungsrichtwerte_Übersicht!$C$18))</f>
        <v>40</v>
      </c>
      <c r="F157" s="4">
        <f ca="1">IF(Bezug!$G$2=1,Planungsrichtwerte_Übersicht!$C$7,IF(Bezug!$G$2=2,Planungsrichtwerte_Übersicht!$C$13,Planungsrichtwerte_Übersicht!$C$19))</f>
        <v>35</v>
      </c>
      <c r="G157" s="17"/>
      <c r="H157" s="17"/>
    </row>
    <row r="158" spans="1:8" x14ac:dyDescent="0.2">
      <c r="A158" s="4">
        <v>15</v>
      </c>
      <c r="B158" s="4">
        <f ca="1">IF(Daten_WP!$B$8="Samsung",Berechnung_Abstand_Kühlen!A158,0)</f>
        <v>15</v>
      </c>
      <c r="C158" s="16">
        <f ca="1">IF(Daten_WP!$B$8="Herz",$C$3+10*LOG($C$2/(4*PI()*B158^2))+$C$4+$C$5,IF(Daten_WP!$B$8="Samsung",$C$3+10*LOG($C$2/(4*PI()*B158^2))+$C$4+$C$6))</f>
        <v>40.506676091945039</v>
      </c>
      <c r="D158" s="4">
        <f ca="1">IF(Bezug!$G$2=1,Planungsrichtwerte_Übersicht!$C$5,IF(Bezug!$G$2=2,Planungsrichtwerte_Übersicht!$C$11,Planungsrichtwerte_Übersicht!$C$17))</f>
        <v>45</v>
      </c>
      <c r="E158" s="4">
        <f ca="1">IF(Bezug!$G$2=1,Planungsrichtwerte_Übersicht!$C$6,IF(Bezug!$G$2=2,"-",Planungsrichtwerte_Übersicht!$C$18))</f>
        <v>40</v>
      </c>
      <c r="F158" s="4">
        <f ca="1">IF(Bezug!$G$2=1,Planungsrichtwerte_Übersicht!$C$7,IF(Bezug!$G$2=2,Planungsrichtwerte_Übersicht!$C$13,Planungsrichtwerte_Übersicht!$C$19))</f>
        <v>35</v>
      </c>
      <c r="G158" s="17"/>
      <c r="H158" s="17"/>
    </row>
    <row r="159" spans="1:8" x14ac:dyDescent="0.2">
      <c r="A159" s="4">
        <v>15.1</v>
      </c>
      <c r="B159" s="4">
        <f ca="1">IF(Daten_WP!$B$8="Samsung",Berechnung_Abstand_Kühlen!A159,0)</f>
        <v>15.1</v>
      </c>
      <c r="C159" s="16">
        <f ca="1">IF(Daten_WP!$B$8="Herz",$C$3+10*LOG($C$2/(4*PI()*B159^2))+$C$4+$C$5,IF(Daten_WP!$B$8="Samsung",$C$3+10*LOG($C$2/(4*PI()*B159^2))+$C$4+$C$6))</f>
        <v>40.448962327195275</v>
      </c>
      <c r="D159" s="4">
        <f ca="1">IF(Bezug!$G$2=1,Planungsrichtwerte_Übersicht!$C$5,IF(Bezug!$G$2=2,Planungsrichtwerte_Übersicht!$C$11,Planungsrichtwerte_Übersicht!$C$17))</f>
        <v>45</v>
      </c>
      <c r="E159" s="4">
        <f ca="1">IF(Bezug!$G$2=1,Planungsrichtwerte_Übersicht!$C$6,IF(Bezug!$G$2=2,"-",Planungsrichtwerte_Übersicht!$C$18))</f>
        <v>40</v>
      </c>
      <c r="F159" s="4">
        <f ca="1">IF(Bezug!$G$2=1,Planungsrichtwerte_Übersicht!$C$7,IF(Bezug!$G$2=2,Planungsrichtwerte_Übersicht!$C$13,Planungsrichtwerte_Übersicht!$C$19))</f>
        <v>35</v>
      </c>
      <c r="G159" s="17"/>
      <c r="H159" s="17"/>
    </row>
    <row r="160" spans="1:8" x14ac:dyDescent="0.2">
      <c r="A160" s="4">
        <v>15.2</v>
      </c>
      <c r="B160" s="4">
        <f ca="1">IF(Daten_WP!$B$8="Samsung",Berechnung_Abstand_Kühlen!A160,0)</f>
        <v>15.2</v>
      </c>
      <c r="C160" s="16">
        <f ca="1">IF(Daten_WP!$B$8="Herz",$C$3+10*LOG($C$2/(4*PI()*B160^2))+$C$4+$C$5,IF(Daten_WP!$B$8="Samsung",$C$3+10*LOG($C$2/(4*PI()*B160^2))+$C$4+$C$6))</f>
        <v>40.391629514163213</v>
      </c>
      <c r="D160" s="4">
        <f ca="1">IF(Bezug!$G$2=1,Planungsrichtwerte_Übersicht!$C$5,IF(Bezug!$G$2=2,Planungsrichtwerte_Übersicht!$C$11,Planungsrichtwerte_Übersicht!$C$17))</f>
        <v>45</v>
      </c>
      <c r="E160" s="4">
        <f ca="1">IF(Bezug!$G$2=1,Planungsrichtwerte_Übersicht!$C$6,IF(Bezug!$G$2=2,"-",Planungsrichtwerte_Übersicht!$C$18))</f>
        <v>40</v>
      </c>
      <c r="F160" s="4">
        <f ca="1">IF(Bezug!$G$2=1,Planungsrichtwerte_Übersicht!$C$7,IF(Bezug!$G$2=2,Planungsrichtwerte_Übersicht!$C$13,Planungsrichtwerte_Übersicht!$C$19))</f>
        <v>35</v>
      </c>
      <c r="G160" s="17"/>
      <c r="H160" s="17"/>
    </row>
    <row r="161" spans="1:8" x14ac:dyDescent="0.2">
      <c r="A161" s="4">
        <v>15.3</v>
      </c>
      <c r="B161" s="4">
        <f ca="1">IF(Daten_WP!$B$8="Samsung",Berechnung_Abstand_Kühlen!A161,0)</f>
        <v>15.3</v>
      </c>
      <c r="C161" s="16">
        <f ca="1">IF(Daten_WP!$B$8="Herz",$C$3+10*LOG($C$2/(4*PI()*B161^2))+$C$4+$C$5,IF(Daten_WP!$B$8="Samsung",$C$3+10*LOG($C$2/(4*PI()*B161^2))+$C$4+$C$6))</f>
        <v>40.334672656706687</v>
      </c>
      <c r="D161" s="4">
        <f ca="1">IF(Bezug!$G$2=1,Planungsrichtwerte_Übersicht!$C$5,IF(Bezug!$G$2=2,Planungsrichtwerte_Übersicht!$C$11,Planungsrichtwerte_Übersicht!$C$17))</f>
        <v>45</v>
      </c>
      <c r="E161" s="4">
        <f ca="1">IF(Bezug!$G$2=1,Planungsrichtwerte_Übersicht!$C$6,IF(Bezug!$G$2=2,"-",Planungsrichtwerte_Übersicht!$C$18))</f>
        <v>40</v>
      </c>
      <c r="F161" s="4">
        <f ca="1">IF(Bezug!$G$2=1,Planungsrichtwerte_Übersicht!$C$7,IF(Bezug!$G$2=2,Planungsrichtwerte_Übersicht!$C$13,Planungsrichtwerte_Übersicht!$C$19))</f>
        <v>35</v>
      </c>
      <c r="G161" s="17"/>
      <c r="H161" s="17"/>
    </row>
    <row r="162" spans="1:8" x14ac:dyDescent="0.2">
      <c r="A162" s="4">
        <v>15.4</v>
      </c>
      <c r="B162" s="4">
        <f ca="1">IF(Daten_WP!$B$8="Samsung",Berechnung_Abstand_Kühlen!A162,0)</f>
        <v>15.4</v>
      </c>
      <c r="C162" s="16">
        <f ca="1">IF(Daten_WP!$B$8="Herz",$C$3+10*LOG($C$2/(4*PI()*B162^2))+$C$4+$C$5,IF(Daten_WP!$B$8="Samsung",$C$3+10*LOG($C$2/(4*PI()*B162^2))+$C$4+$C$6))</f>
        <v>40.278086856329402</v>
      </c>
      <c r="D162" s="4">
        <f ca="1">IF(Bezug!$G$2=1,Planungsrichtwerte_Übersicht!$C$5,IF(Bezug!$G$2=2,Planungsrichtwerte_Übersicht!$C$11,Planungsrichtwerte_Übersicht!$C$17))</f>
        <v>45</v>
      </c>
      <c r="E162" s="4">
        <f ca="1">IF(Bezug!$G$2=1,Planungsrichtwerte_Übersicht!$C$6,IF(Bezug!$G$2=2,"-",Planungsrichtwerte_Übersicht!$C$18))</f>
        <v>40</v>
      </c>
      <c r="F162" s="4">
        <f ca="1">IF(Bezug!$G$2=1,Planungsrichtwerte_Übersicht!$C$7,IF(Bezug!$G$2=2,Planungsrichtwerte_Übersicht!$C$13,Planungsrichtwerte_Übersicht!$C$19))</f>
        <v>35</v>
      </c>
      <c r="G162" s="17"/>
      <c r="H162" s="17"/>
    </row>
    <row r="163" spans="1:8" x14ac:dyDescent="0.2">
      <c r="A163" s="4">
        <v>15.5</v>
      </c>
      <c r="B163" s="4">
        <f ca="1">IF(Daten_WP!$B$8="Samsung",Berechnung_Abstand_Kühlen!A163,0)</f>
        <v>15.5</v>
      </c>
      <c r="C163" s="16">
        <f ca="1">IF(Daten_WP!$B$8="Herz",$C$3+10*LOG($C$2/(4*PI()*B163^2))+$C$4+$C$5,IF(Daten_WP!$B$8="Samsung",$C$3+10*LOG($C$2/(4*PI()*B163^2))+$C$4+$C$6))</f>
        <v>40.221867309652829</v>
      </c>
      <c r="D163" s="4">
        <f ca="1">IF(Bezug!$G$2=1,Planungsrichtwerte_Übersicht!$C$5,IF(Bezug!$G$2=2,Planungsrichtwerte_Übersicht!$C$11,Planungsrichtwerte_Übersicht!$C$17))</f>
        <v>45</v>
      </c>
      <c r="E163" s="4">
        <f ca="1">IF(Bezug!$G$2=1,Planungsrichtwerte_Übersicht!$C$6,IF(Bezug!$G$2=2,"-",Planungsrichtwerte_Übersicht!$C$18))</f>
        <v>40</v>
      </c>
      <c r="F163" s="4">
        <f ca="1">IF(Bezug!$G$2=1,Planungsrichtwerte_Übersicht!$C$7,IF(Bezug!$G$2=2,Planungsrichtwerte_Übersicht!$C$13,Planungsrichtwerte_Übersicht!$C$19))</f>
        <v>35</v>
      </c>
      <c r="G163" s="17"/>
      <c r="H163" s="17"/>
    </row>
    <row r="164" spans="1:8" x14ac:dyDescent="0.2">
      <c r="A164" s="4">
        <v>15.6</v>
      </c>
      <c r="B164" s="4">
        <f ca="1">IF(Daten_WP!$B$8="Samsung",Berechnung_Abstand_Kühlen!A164,0)</f>
        <v>15.6</v>
      </c>
      <c r="C164" s="16">
        <f ca="1">IF(Daten_WP!$B$8="Herz",$C$3+10*LOG($C$2/(4*PI()*B164^2))+$C$4+$C$5,IF(Daten_WP!$B$8="Samsung",$C$3+10*LOG($C$2/(4*PI()*B164^2))+$C$4+$C$6))</f>
        <v>40.166009305969432</v>
      </c>
      <c r="D164" s="4">
        <f ca="1">IF(Bezug!$G$2=1,Planungsrichtwerte_Übersicht!$C$5,IF(Bezug!$G$2=2,Planungsrichtwerte_Übersicht!$C$11,Planungsrichtwerte_Übersicht!$C$17))</f>
        <v>45</v>
      </c>
      <c r="E164" s="4">
        <f ca="1">IF(Bezug!$G$2=1,Planungsrichtwerte_Übersicht!$C$6,IF(Bezug!$G$2=2,"-",Planungsrichtwerte_Übersicht!$C$18))</f>
        <v>40</v>
      </c>
      <c r="F164" s="4">
        <f ca="1">IF(Bezug!$G$2=1,Planungsrichtwerte_Übersicht!$C$7,IF(Bezug!$G$2=2,Planungsrichtwerte_Übersicht!$C$13,Planungsrichtwerte_Übersicht!$C$19))</f>
        <v>35</v>
      </c>
      <c r="G164" s="17"/>
      <c r="H164" s="17"/>
    </row>
    <row r="165" spans="1:8" x14ac:dyDescent="0.2">
      <c r="A165" s="4">
        <v>15.7</v>
      </c>
      <c r="B165" s="4">
        <f ca="1">IF(Daten_WP!$B$8="Samsung",Berechnung_Abstand_Kühlen!A165,0)</f>
        <v>15.7</v>
      </c>
      <c r="C165" s="16">
        <f ca="1">IF(Daten_WP!$B$8="Herz",$C$3+10*LOG($C$2/(4*PI()*B165^2))+$C$4+$C$5,IF(Daten_WP!$B$8="Samsung",$C$3+10*LOG($C$2/(4*PI()*B165^2))+$C$4+$C$6))</f>
        <v>40.110508224873989</v>
      </c>
      <c r="D165" s="4">
        <f ca="1">IF(Bezug!$G$2=1,Planungsrichtwerte_Übersicht!$C$5,IF(Bezug!$G$2=2,Planungsrichtwerte_Übersicht!$C$11,Planungsrichtwerte_Übersicht!$C$17))</f>
        <v>45</v>
      </c>
      <c r="E165" s="4">
        <f ca="1">IF(Bezug!$G$2=1,Planungsrichtwerte_Übersicht!$C$6,IF(Bezug!$G$2=2,"-",Planungsrichtwerte_Übersicht!$C$18))</f>
        <v>40</v>
      </c>
      <c r="F165" s="4">
        <f ca="1">IF(Bezug!$G$2=1,Planungsrichtwerte_Übersicht!$C$7,IF(Bezug!$G$2=2,Planungsrichtwerte_Übersicht!$C$13,Planungsrichtwerte_Übersicht!$C$19))</f>
        <v>35</v>
      </c>
      <c r="G165" s="17"/>
      <c r="H165" s="17"/>
    </row>
    <row r="166" spans="1:8" x14ac:dyDescent="0.2">
      <c r="A166" s="4">
        <v>15.8</v>
      </c>
      <c r="B166" s="4">
        <f ca="1">IF(Daten_WP!$B$8="Samsung",Berechnung_Abstand_Kühlen!A166,0)</f>
        <v>15.8</v>
      </c>
      <c r="C166" s="16">
        <f ca="1">IF(Daten_WP!$B$8="Herz",$C$3+10*LOG($C$2/(4*PI()*B166^2))+$C$4+$C$5,IF(Daten_WP!$B$8="Samsung",$C$3+10*LOG($C$2/(4*PI()*B166^2))+$C$4+$C$6))</f>
        <v>40.055359533970211</v>
      </c>
      <c r="D166" s="4">
        <f ca="1">IF(Bezug!$G$2=1,Planungsrichtwerte_Übersicht!$C$5,IF(Bezug!$G$2=2,Planungsrichtwerte_Übersicht!$C$11,Planungsrichtwerte_Übersicht!$C$17))</f>
        <v>45</v>
      </c>
      <c r="E166" s="4">
        <f ca="1">IF(Bezug!$G$2=1,Planungsrichtwerte_Übersicht!$C$6,IF(Bezug!$G$2=2,"-",Planungsrichtwerte_Übersicht!$C$18))</f>
        <v>40</v>
      </c>
      <c r="F166" s="4">
        <f ca="1">IF(Bezug!$G$2=1,Planungsrichtwerte_Übersicht!$C$7,IF(Bezug!$G$2=2,Planungsrichtwerte_Übersicht!$C$13,Planungsrichtwerte_Übersicht!$C$19))</f>
        <v>35</v>
      </c>
      <c r="G166" s="17"/>
      <c r="H166" s="17"/>
    </row>
    <row r="167" spans="1:8" x14ac:dyDescent="0.2">
      <c r="A167" s="4">
        <v>15.9</v>
      </c>
      <c r="B167" s="4">
        <f ca="1">IF(Daten_WP!$B$8="Samsung",Berechnung_Abstand_Kühlen!A167,0)</f>
        <v>15.9</v>
      </c>
      <c r="C167" s="16">
        <f ca="1">IF(Daten_WP!$B$8="Herz",$C$3+10*LOG($C$2/(4*PI()*B167^2))+$C$4+$C$5,IF(Daten_WP!$B$8="Samsung",$C$3+10*LOG($C$2/(4*PI()*B167^2))+$C$4+$C$6))</f>
        <v>40.000558786649634</v>
      </c>
      <c r="D167" s="4">
        <f ca="1">IF(Bezug!$G$2=1,Planungsrichtwerte_Übersicht!$C$5,IF(Bezug!$G$2=2,Planungsrichtwerte_Übersicht!$C$11,Planungsrichtwerte_Übersicht!$C$17))</f>
        <v>45</v>
      </c>
      <c r="E167" s="4">
        <f ca="1">IF(Bezug!$G$2=1,Planungsrichtwerte_Übersicht!$C$6,IF(Bezug!$G$2=2,"-",Planungsrichtwerte_Übersicht!$C$18))</f>
        <v>40</v>
      </c>
      <c r="F167" s="4">
        <f ca="1">IF(Bezug!$G$2=1,Planungsrichtwerte_Übersicht!$C$7,IF(Bezug!$G$2=2,Planungsrichtwerte_Übersicht!$C$13,Planungsrichtwerte_Übersicht!$C$19))</f>
        <v>35</v>
      </c>
      <c r="G167" s="17"/>
      <c r="H167" s="17"/>
    </row>
    <row r="168" spans="1:8" x14ac:dyDescent="0.2">
      <c r="A168" s="4">
        <v>16</v>
      </c>
      <c r="B168" s="4">
        <f ca="1">IF(Daten_WP!$B$8="Samsung",Berechnung_Abstand_Kühlen!A168,0)</f>
        <v>16</v>
      </c>
      <c r="C168" s="16">
        <f ca="1">IF(Daten_WP!$B$8="Herz",$C$3+10*LOG($C$2/(4*PI()*B168^2))+$C$4+$C$5,IF(Daten_WP!$B$8="Samsung",$C$3+10*LOG($C$2/(4*PI()*B168^2))+$C$4+$C$6))</f>
        <v>39.946101619940166</v>
      </c>
      <c r="D168" s="4">
        <f ca="1">IF(Bezug!$G$2=1,Planungsrichtwerte_Übersicht!$C$5,IF(Bezug!$G$2=2,Planungsrichtwerte_Übersicht!$C$11,Planungsrichtwerte_Übersicht!$C$17))</f>
        <v>45</v>
      </c>
      <c r="E168" s="4">
        <f ca="1">IF(Bezug!$G$2=1,Planungsrichtwerte_Übersicht!$C$6,IF(Bezug!$G$2=2,"-",Planungsrichtwerte_Übersicht!$C$18))</f>
        <v>40</v>
      </c>
      <c r="F168" s="4">
        <f ca="1">IF(Bezug!$G$2=1,Planungsrichtwerte_Übersicht!$C$7,IF(Bezug!$G$2=2,Planungsrichtwerte_Übersicht!$C$13,Planungsrichtwerte_Übersicht!$C$19))</f>
        <v>35</v>
      </c>
      <c r="G168" s="17"/>
      <c r="H168" s="17"/>
    </row>
    <row r="169" spans="1:8" x14ac:dyDescent="0.2">
      <c r="A169" s="4">
        <v>16.100000000000001</v>
      </c>
      <c r="B169" s="4">
        <f ca="1">IF(Daten_WP!$B$8="Samsung",Berechnung_Abstand_Kühlen!A169,0)</f>
        <v>16.100000000000001</v>
      </c>
      <c r="C169" s="16">
        <f ca="1">IF(Daten_WP!$B$8="Herz",$C$3+10*LOG($C$2/(4*PI()*B169^2))+$C$4+$C$5,IF(Daten_WP!$B$8="Samsung",$C$3+10*LOG($C$2/(4*PI()*B169^2))+$C$4+$C$6))</f>
        <v>39.891983752421666</v>
      </c>
      <c r="D169" s="4">
        <f ca="1">IF(Bezug!$G$2=1,Planungsrichtwerte_Übersicht!$C$5,IF(Bezug!$G$2=2,Planungsrichtwerte_Übersicht!$C$11,Planungsrichtwerte_Übersicht!$C$17))</f>
        <v>45</v>
      </c>
      <c r="E169" s="4">
        <f ca="1">IF(Bezug!$G$2=1,Planungsrichtwerte_Übersicht!$C$6,IF(Bezug!$G$2=2,"-",Planungsrichtwerte_Übersicht!$C$18))</f>
        <v>40</v>
      </c>
      <c r="F169" s="4">
        <f ca="1">IF(Bezug!$G$2=1,Planungsrichtwerte_Übersicht!$C$7,IF(Bezug!$G$2=2,Planungsrichtwerte_Übersicht!$C$13,Planungsrichtwerte_Übersicht!$C$19))</f>
        <v>35</v>
      </c>
      <c r="G169" s="17"/>
      <c r="H169" s="17"/>
    </row>
    <row r="170" spans="1:8" x14ac:dyDescent="0.2">
      <c r="A170" s="4">
        <v>16.2</v>
      </c>
      <c r="B170" s="4">
        <f ca="1">IF(Daten_WP!$B$8="Samsung",Berechnung_Abstand_Kühlen!A170,0)</f>
        <v>16.2</v>
      </c>
      <c r="C170" s="16">
        <f ca="1">IF(Daten_WP!$B$8="Herz",$C$3+10*LOG($C$2/(4*PI()*B170^2))+$C$4+$C$5,IF(Daten_WP!$B$8="Samsung",$C$3+10*LOG($C$2/(4*PI()*B170^2))+$C$4+$C$6))</f>
        <v>39.838200982206047</v>
      </c>
      <c r="D170" s="4">
        <f ca="1">IF(Bezug!$G$2=1,Planungsrichtwerte_Übersicht!$C$5,IF(Bezug!$G$2=2,Planungsrichtwerte_Übersicht!$C$11,Planungsrichtwerte_Übersicht!$C$17))</f>
        <v>45</v>
      </c>
      <c r="E170" s="4">
        <f ca="1">IF(Bezug!$G$2=1,Planungsrichtwerte_Übersicht!$C$6,IF(Bezug!$G$2=2,"-",Planungsrichtwerte_Übersicht!$C$18))</f>
        <v>40</v>
      </c>
      <c r="F170" s="4">
        <f ca="1">IF(Bezug!$G$2=1,Planungsrichtwerte_Übersicht!$C$7,IF(Bezug!$G$2=2,Planungsrichtwerte_Übersicht!$C$13,Planungsrichtwerte_Übersicht!$C$19))</f>
        <v>35</v>
      </c>
      <c r="G170" s="17"/>
      <c r="H170" s="17"/>
    </row>
    <row r="171" spans="1:8" x14ac:dyDescent="0.2">
      <c r="A171" s="4">
        <v>16.3</v>
      </c>
      <c r="B171" s="4">
        <f ca="1">IF(Daten_WP!$B$8="Samsung",Berechnung_Abstand_Kühlen!A171,0)</f>
        <v>16.3</v>
      </c>
      <c r="C171" s="16">
        <f ca="1">IF(Daten_WP!$B$8="Herz",$C$3+10*LOG($C$2/(4*PI()*B171^2))+$C$4+$C$5,IF(Daten_WP!$B$8="Samsung",$C$3+10*LOG($C$2/(4*PI()*B171^2))+$C$4+$C$6))</f>
        <v>39.784749184979503</v>
      </c>
      <c r="D171" s="4">
        <f ca="1">IF(Bezug!$G$2=1,Planungsrichtwerte_Übersicht!$C$5,IF(Bezug!$G$2=2,Planungsrichtwerte_Übersicht!$C$11,Planungsrichtwerte_Übersicht!$C$17))</f>
        <v>45</v>
      </c>
      <c r="E171" s="4">
        <f ca="1">IF(Bezug!$G$2=1,Planungsrichtwerte_Übersicht!$C$6,IF(Bezug!$G$2=2,"-",Planungsrichtwerte_Übersicht!$C$18))</f>
        <v>40</v>
      </c>
      <c r="F171" s="4">
        <f ca="1">IF(Bezug!$G$2=1,Planungsrichtwerte_Übersicht!$C$7,IF(Bezug!$G$2=2,Planungsrichtwerte_Übersicht!$C$13,Planungsrichtwerte_Übersicht!$C$19))</f>
        <v>35</v>
      </c>
      <c r="G171" s="17"/>
      <c r="H171" s="17"/>
    </row>
    <row r="172" spans="1:8" x14ac:dyDescent="0.2">
      <c r="A172" s="4">
        <v>16.399999999999999</v>
      </c>
      <c r="B172" s="4">
        <f ca="1">IF(Daten_WP!$B$8="Samsung",Berechnung_Abstand_Kühlen!A172,0)</f>
        <v>16.399999999999999</v>
      </c>
      <c r="C172" s="16">
        <f ca="1">IF(Daten_WP!$B$8="Herz",$C$3+10*LOG($C$2/(4*PI()*B172^2))+$C$4+$C$5,IF(Daten_WP!$B$8="Samsung",$C$3+10*LOG($C$2/(4*PI()*B172^2))+$C$4+$C$6))</f>
        <v>39.731624312104699</v>
      </c>
      <c r="D172" s="4">
        <f ca="1">IF(Bezug!$G$2=1,Planungsrichtwerte_Übersicht!$C$5,IF(Bezug!$G$2=2,Planungsrichtwerte_Übersicht!$C$11,Planungsrichtwerte_Übersicht!$C$17))</f>
        <v>45</v>
      </c>
      <c r="E172" s="4">
        <f ca="1">IF(Bezug!$G$2=1,Planungsrichtwerte_Übersicht!$C$6,IF(Bezug!$G$2=2,"-",Planungsrichtwerte_Übersicht!$C$18))</f>
        <v>40</v>
      </c>
      <c r="F172" s="4">
        <f ca="1">IF(Bezug!$G$2=1,Planungsrichtwerte_Übersicht!$C$7,IF(Bezug!$G$2=2,Planungsrichtwerte_Übersicht!$C$13,Planungsrichtwerte_Übersicht!$C$19))</f>
        <v>35</v>
      </c>
      <c r="G172" s="17"/>
      <c r="H172" s="17"/>
    </row>
    <row r="173" spans="1:8" x14ac:dyDescent="0.2">
      <c r="A173" s="4">
        <v>16.5</v>
      </c>
      <c r="B173" s="4">
        <f ca="1">IF(Daten_WP!$B$8="Samsung",Berechnung_Abstand_Kühlen!A173,0)</f>
        <v>16.5</v>
      </c>
      <c r="C173" s="16">
        <f ca="1">IF(Daten_WP!$B$8="Herz",$C$3+10*LOG($C$2/(4*PI()*B173^2))+$C$4+$C$5,IF(Daten_WP!$B$8="Samsung",$C$3+10*LOG($C$2/(4*PI()*B173^2))+$C$4+$C$6))</f>
        <v>39.678822388780539</v>
      </c>
      <c r="D173" s="4">
        <f ca="1">IF(Bezug!$G$2=1,Planungsrichtwerte_Übersicht!$C$5,IF(Bezug!$G$2=2,Planungsrichtwerte_Übersicht!$C$11,Planungsrichtwerte_Übersicht!$C$17))</f>
        <v>45</v>
      </c>
      <c r="E173" s="4">
        <f ca="1">IF(Bezug!$G$2=1,Planungsrichtwerte_Übersicht!$C$6,IF(Bezug!$G$2=2,"-",Planungsrichtwerte_Übersicht!$C$18))</f>
        <v>40</v>
      </c>
      <c r="F173" s="4">
        <f ca="1">IF(Bezug!$G$2=1,Planungsrichtwerte_Übersicht!$C$7,IF(Bezug!$G$2=2,Planungsrichtwerte_Übersicht!$C$13,Planungsrichtwerte_Übersicht!$C$19))</f>
        <v>35</v>
      </c>
      <c r="G173" s="17"/>
      <c r="H173" s="17"/>
    </row>
    <row r="174" spans="1:8" x14ac:dyDescent="0.2">
      <c r="A174" s="4">
        <v>16.600000000000001</v>
      </c>
      <c r="B174" s="4">
        <f ca="1">IF(Daten_WP!$B$8="Samsung",Berechnung_Abstand_Kühlen!A174,0)</f>
        <v>16.600000000000001</v>
      </c>
      <c r="C174" s="16">
        <f ca="1">IF(Daten_WP!$B$8="Herz",$C$3+10*LOG($C$2/(4*PI()*B174^2))+$C$4+$C$5,IF(Daten_WP!$B$8="Samsung",$C$3+10*LOG($C$2/(4*PI()*B174^2))+$C$4+$C$6))</f>
        <v>39.626339512257559</v>
      </c>
      <c r="D174" s="4">
        <f ca="1">IF(Bezug!$G$2=1,Planungsrichtwerte_Übersicht!$C$5,IF(Bezug!$G$2=2,Planungsrichtwerte_Übersicht!$C$11,Planungsrichtwerte_Übersicht!$C$17))</f>
        <v>45</v>
      </c>
      <c r="E174" s="4">
        <f ca="1">IF(Bezug!$G$2=1,Planungsrichtwerte_Übersicht!$C$6,IF(Bezug!$G$2=2,"-",Planungsrichtwerte_Übersicht!$C$18))</f>
        <v>40</v>
      </c>
      <c r="F174" s="4">
        <f ca="1">IF(Bezug!$G$2=1,Planungsrichtwerte_Übersicht!$C$7,IF(Bezug!$G$2=2,Planungsrichtwerte_Übersicht!$C$13,Planungsrichtwerte_Übersicht!$C$19))</f>
        <v>35</v>
      </c>
      <c r="G174" s="17"/>
      <c r="H174" s="17"/>
    </row>
    <row r="175" spans="1:8" x14ac:dyDescent="0.2">
      <c r="A175" s="4">
        <v>16.7</v>
      </c>
      <c r="B175" s="4">
        <f ca="1">IF(Daten_WP!$B$8="Samsung",Berechnung_Abstand_Kühlen!A175,0)</f>
        <v>16.7</v>
      </c>
      <c r="C175" s="16">
        <f ca="1">IF(Daten_WP!$B$8="Herz",$C$3+10*LOG($C$2/(4*PI()*B175^2))+$C$4+$C$5,IF(Daten_WP!$B$8="Samsung",$C$3+10*LOG($C$2/(4*PI()*B175^2))+$C$4+$C$6))</f>
        <v>39.574171850106993</v>
      </c>
      <c r="D175" s="4">
        <f ca="1">IF(Bezug!$G$2=1,Planungsrichtwerte_Übersicht!$C$5,IF(Bezug!$G$2=2,Planungsrichtwerte_Übersicht!$C$11,Planungsrichtwerte_Übersicht!$C$17))</f>
        <v>45</v>
      </c>
      <c r="E175" s="4">
        <f ca="1">IF(Bezug!$G$2=1,Planungsrichtwerte_Übersicht!$C$6,IF(Bezug!$G$2=2,"-",Planungsrichtwerte_Übersicht!$C$18))</f>
        <v>40</v>
      </c>
      <c r="F175" s="4">
        <f ca="1">IF(Bezug!$G$2=1,Planungsrichtwerte_Übersicht!$C$7,IF(Bezug!$G$2=2,Planungsrichtwerte_Übersicht!$C$13,Planungsrichtwerte_Übersicht!$C$19))</f>
        <v>35</v>
      </c>
      <c r="G175" s="17"/>
      <c r="H175" s="17"/>
    </row>
    <row r="176" spans="1:8" x14ac:dyDescent="0.2">
      <c r="A176" s="4">
        <v>16.8</v>
      </c>
      <c r="B176" s="4">
        <f ca="1">IF(Daten_WP!$B$8="Samsung",Berechnung_Abstand_Kühlen!A176,0)</f>
        <v>16.8</v>
      </c>
      <c r="C176" s="16">
        <f ca="1">IF(Daten_WP!$B$8="Herz",$C$3+10*LOG($C$2/(4*PI()*B176^2))+$C$4+$C$5,IF(Daten_WP!$B$8="Samsung",$C$3+10*LOG($C$2/(4*PI()*B176^2))+$C$4+$C$6))</f>
        <v>39.522315638541407</v>
      </c>
      <c r="D176" s="4">
        <f ca="1">IF(Bezug!$G$2=1,Planungsrichtwerte_Übersicht!$C$5,IF(Bezug!$G$2=2,Planungsrichtwerte_Übersicht!$C$11,Planungsrichtwerte_Übersicht!$C$17))</f>
        <v>45</v>
      </c>
      <c r="E176" s="4">
        <f ca="1">IF(Bezug!$G$2=1,Planungsrichtwerte_Übersicht!$C$6,IF(Bezug!$G$2=2,"-",Planungsrichtwerte_Übersicht!$C$18))</f>
        <v>40</v>
      </c>
      <c r="F176" s="4">
        <f ca="1">IF(Bezug!$G$2=1,Planungsrichtwerte_Übersicht!$C$7,IF(Bezug!$G$2=2,Planungsrichtwerte_Übersicht!$C$13,Planungsrichtwerte_Übersicht!$C$19))</f>
        <v>35</v>
      </c>
      <c r="G176" s="17"/>
      <c r="H176" s="17"/>
    </row>
    <row r="177" spans="1:8" x14ac:dyDescent="0.2">
      <c r="A177" s="4">
        <v>16.899999999999999</v>
      </c>
      <c r="B177" s="4">
        <f ca="1">IF(Daten_WP!$B$8="Samsung",Berechnung_Abstand_Kühlen!A177,0)</f>
        <v>16.899999999999999</v>
      </c>
      <c r="C177" s="16">
        <f ca="1">IF(Daten_WP!$B$8="Herz",$C$3+10*LOG($C$2/(4*PI()*B177^2))+$C$4+$C$5,IF(Daten_WP!$B$8="Samsung",$C$3+10*LOG($C$2/(4*PI()*B177^2))+$C$4+$C$6))</f>
        <v>39.470767180785188</v>
      </c>
      <c r="D177" s="4">
        <f ca="1">IF(Bezug!$G$2=1,Planungsrichtwerte_Übersicht!$C$5,IF(Bezug!$G$2=2,Planungsrichtwerte_Übersicht!$C$11,Planungsrichtwerte_Übersicht!$C$17))</f>
        <v>45</v>
      </c>
      <c r="E177" s="4">
        <f ca="1">IF(Bezug!$G$2=1,Planungsrichtwerte_Übersicht!$C$6,IF(Bezug!$G$2=2,"-",Planungsrichtwerte_Übersicht!$C$18))</f>
        <v>40</v>
      </c>
      <c r="F177" s="4">
        <f ca="1">IF(Bezug!$G$2=1,Planungsrichtwerte_Übersicht!$C$7,IF(Bezug!$G$2=2,Planungsrichtwerte_Übersicht!$C$13,Planungsrichtwerte_Übersicht!$C$19))</f>
        <v>35</v>
      </c>
      <c r="G177" s="17"/>
      <c r="H177" s="17"/>
    </row>
    <row r="178" spans="1:8" x14ac:dyDescent="0.2">
      <c r="A178" s="4">
        <v>17</v>
      </c>
      <c r="B178" s="4">
        <f ca="1">IF(Daten_WP!$B$8="Samsung",Berechnung_Abstand_Kühlen!A178,0)</f>
        <v>17</v>
      </c>
      <c r="C178" s="16">
        <f ca="1">IF(Daten_WP!$B$8="Herz",$C$3+10*LOG($C$2/(4*PI()*B178^2))+$C$4+$C$5,IF(Daten_WP!$B$8="Samsung",$C$3+10*LOG($C$2/(4*PI()*B178^2))+$C$4+$C$6))</f>
        <v>39.419522845493177</v>
      </c>
      <c r="D178" s="4">
        <f ca="1">IF(Bezug!$G$2=1,Planungsrichtwerte_Übersicht!$C$5,IF(Bezug!$G$2=2,Planungsrichtwerte_Übersicht!$C$11,Planungsrichtwerte_Übersicht!$C$17))</f>
        <v>45</v>
      </c>
      <c r="E178" s="4">
        <f ca="1">IF(Bezug!$G$2=1,Planungsrichtwerte_Übersicht!$C$6,IF(Bezug!$G$2=2,"-",Planungsrichtwerte_Übersicht!$C$18))</f>
        <v>40</v>
      </c>
      <c r="F178" s="4">
        <f ca="1">IF(Bezug!$G$2=1,Planungsrichtwerte_Übersicht!$C$7,IF(Bezug!$G$2=2,Planungsrichtwerte_Übersicht!$C$13,Planungsrichtwerte_Übersicht!$C$19))</f>
        <v>35</v>
      </c>
      <c r="G178" s="17"/>
      <c r="H178" s="17"/>
    </row>
    <row r="179" spans="1:8" x14ac:dyDescent="0.2">
      <c r="A179" s="4">
        <v>17.100000000000001</v>
      </c>
      <c r="B179" s="4">
        <f ca="1">IF(Daten_WP!$B$8="Samsung",Berechnung_Abstand_Kühlen!A179,0)</f>
        <v>17.100000000000001</v>
      </c>
      <c r="C179" s="16">
        <f ca="1">IF(Daten_WP!$B$8="Herz",$C$3+10*LOG($C$2/(4*PI()*B179^2))+$C$4+$C$5,IF(Daten_WP!$B$8="Samsung",$C$3+10*LOG($C$2/(4*PI()*B179^2))+$C$4+$C$6))</f>
        <v>39.368579065215584</v>
      </c>
      <c r="D179" s="4">
        <f ca="1">IF(Bezug!$G$2=1,Planungsrichtwerte_Übersicht!$C$5,IF(Bezug!$G$2=2,Planungsrichtwerte_Übersicht!$C$11,Planungsrichtwerte_Übersicht!$C$17))</f>
        <v>45</v>
      </c>
      <c r="E179" s="4">
        <f ca="1">IF(Bezug!$G$2=1,Planungsrichtwerte_Übersicht!$C$6,IF(Bezug!$G$2=2,"-",Planungsrichtwerte_Übersicht!$C$18))</f>
        <v>40</v>
      </c>
      <c r="F179" s="4">
        <f ca="1">IF(Bezug!$G$2=1,Planungsrichtwerte_Übersicht!$C$7,IF(Bezug!$G$2=2,Planungsrichtwerte_Übersicht!$C$13,Planungsrichtwerte_Übersicht!$C$19))</f>
        <v>35</v>
      </c>
      <c r="G179" s="17"/>
      <c r="H179" s="17"/>
    </row>
    <row r="180" spans="1:8" x14ac:dyDescent="0.2">
      <c r="A180" s="4">
        <v>17.2</v>
      </c>
      <c r="B180" s="4">
        <f ca="1">IF(Daten_WP!$B$8="Samsung",Berechnung_Abstand_Kühlen!A180,0)</f>
        <v>17.2</v>
      </c>
      <c r="C180" s="16">
        <f ca="1">IF(Daten_WP!$B$8="Herz",$C$3+10*LOG($C$2/(4*PI()*B180^2))+$C$4+$C$5,IF(Daten_WP!$B$8="Samsung",$C$3+10*LOG($C$2/(4*PI()*B180^2))+$C$4+$C$6))</f>
        <v>39.317932334907681</v>
      </c>
      <c r="D180" s="4">
        <f ca="1">IF(Bezug!$G$2=1,Planungsrichtwerte_Übersicht!$C$5,IF(Bezug!$G$2=2,Planungsrichtwerte_Übersicht!$C$11,Planungsrichtwerte_Übersicht!$C$17))</f>
        <v>45</v>
      </c>
      <c r="E180" s="4">
        <f ca="1">IF(Bezug!$G$2=1,Planungsrichtwerte_Übersicht!$C$6,IF(Bezug!$G$2=2,"-",Planungsrichtwerte_Übersicht!$C$18))</f>
        <v>40</v>
      </c>
      <c r="F180" s="4">
        <f ca="1">IF(Bezug!$G$2=1,Planungsrichtwerte_Übersicht!$C$7,IF(Bezug!$G$2=2,Planungsrichtwerte_Übersicht!$C$13,Planungsrichtwerte_Übersicht!$C$19))</f>
        <v>35</v>
      </c>
      <c r="G180" s="17"/>
      <c r="H180" s="17"/>
    </row>
    <row r="181" spans="1:8" x14ac:dyDescent="0.2">
      <c r="A181" s="4">
        <v>17.3</v>
      </c>
      <c r="B181" s="4">
        <f ca="1">IF(Daten_WP!$B$8="Samsung",Berechnung_Abstand_Kühlen!A181,0)</f>
        <v>17.3</v>
      </c>
      <c r="C181" s="16">
        <f ca="1">IF(Daten_WP!$B$8="Herz",$C$3+10*LOG($C$2/(4*PI()*B181^2))+$C$4+$C$5,IF(Daten_WP!$B$8="Samsung",$C$3+10*LOG($C$2/(4*PI()*B181^2))+$C$4+$C$6))</f>
        <v>39.267579210482751</v>
      </c>
      <c r="D181" s="4">
        <f ca="1">IF(Bezug!$G$2=1,Planungsrichtwerte_Übersicht!$C$5,IF(Bezug!$G$2=2,Planungsrichtwerte_Übersicht!$C$11,Planungsrichtwerte_Übersicht!$C$17))</f>
        <v>45</v>
      </c>
      <c r="E181" s="4">
        <f ca="1">IF(Bezug!$G$2=1,Planungsrichtwerte_Übersicht!$C$6,IF(Bezug!$G$2=2,"-",Planungsrichtwerte_Übersicht!$C$18))</f>
        <v>40</v>
      </c>
      <c r="F181" s="4">
        <f ca="1">IF(Bezug!$G$2=1,Planungsrichtwerte_Übersicht!$C$7,IF(Bezug!$G$2=2,Planungsrichtwerte_Übersicht!$C$13,Planungsrichtwerte_Übersicht!$C$19))</f>
        <v>35</v>
      </c>
      <c r="G181" s="17"/>
      <c r="H181" s="17"/>
    </row>
    <row r="182" spans="1:8" x14ac:dyDescent="0.2">
      <c r="A182" s="4">
        <v>17.399999999999999</v>
      </c>
      <c r="B182" s="4">
        <f ca="1">IF(Daten_WP!$B$8="Samsung",Berechnung_Abstand_Kühlen!A182,0)</f>
        <v>17.399999999999999</v>
      </c>
      <c r="C182" s="16">
        <f ca="1">IF(Daten_WP!$B$8="Herz",$C$3+10*LOG($C$2/(4*PI()*B182^2))+$C$4+$C$5,IF(Daten_WP!$B$8="Samsung",$C$3+10*LOG($C$2/(4*PI()*B182^2))+$C$4+$C$6))</f>
        <v>39.217516307406669</v>
      </c>
      <c r="D182" s="4">
        <f ca="1">IF(Bezug!$G$2=1,Planungsrichtwerte_Übersicht!$C$5,IF(Bezug!$G$2=2,Planungsrichtwerte_Übersicht!$C$11,Planungsrichtwerte_Übersicht!$C$17))</f>
        <v>45</v>
      </c>
      <c r="E182" s="4">
        <f ca="1">IF(Bezug!$G$2=1,Planungsrichtwerte_Übersicht!$C$6,IF(Bezug!$G$2=2,"-",Planungsrichtwerte_Übersicht!$C$18))</f>
        <v>40</v>
      </c>
      <c r="F182" s="4">
        <f ca="1">IF(Bezug!$G$2=1,Planungsrichtwerte_Übersicht!$C$7,IF(Bezug!$G$2=2,Planungsrichtwerte_Übersicht!$C$13,Planungsrichtwerte_Übersicht!$C$19))</f>
        <v>35</v>
      </c>
      <c r="G182" s="17"/>
      <c r="H182" s="17"/>
    </row>
    <row r="183" spans="1:8" x14ac:dyDescent="0.2">
      <c r="A183" s="4">
        <v>17.5</v>
      </c>
      <c r="B183" s="4">
        <f ca="1">IF(Daten_WP!$B$8="Samsung",Berechnung_Abstand_Kühlen!A183,0)</f>
        <v>17.5</v>
      </c>
      <c r="C183" s="16">
        <f ca="1">IF(Daten_WP!$B$8="Herz",$C$3+10*LOG($C$2/(4*PI()*B183^2))+$C$4+$C$5,IF(Daten_WP!$B$8="Samsung",$C$3+10*LOG($C$2/(4*PI()*B183^2))+$C$4+$C$6))</f>
        <v>39.16774029933277</v>
      </c>
      <c r="D183" s="4">
        <f ca="1">IF(Bezug!$G$2=1,Planungsrichtwerte_Übersicht!$C$5,IF(Bezug!$G$2=2,Planungsrichtwerte_Übersicht!$C$11,Planungsrichtwerte_Übersicht!$C$17))</f>
        <v>45</v>
      </c>
      <c r="E183" s="4">
        <f ca="1">IF(Bezug!$G$2=1,Planungsrichtwerte_Übersicht!$C$6,IF(Bezug!$G$2=2,"-",Planungsrichtwerte_Übersicht!$C$18))</f>
        <v>40</v>
      </c>
      <c r="F183" s="4">
        <f ca="1">IF(Bezug!$G$2=1,Planungsrichtwerte_Übersicht!$C$7,IF(Bezug!$G$2=2,Planungsrichtwerte_Übersicht!$C$13,Planungsrichtwerte_Übersicht!$C$19))</f>
        <v>35</v>
      </c>
      <c r="G183" s="17"/>
      <c r="H183" s="17"/>
    </row>
    <row r="184" spans="1:8" x14ac:dyDescent="0.2">
      <c r="A184" s="4">
        <v>17.600000000000001</v>
      </c>
      <c r="B184" s="4">
        <f ca="1">IF(Daten_WP!$B$8="Samsung",Berechnung_Abstand_Kühlen!A184,0)</f>
        <v>17.600000000000001</v>
      </c>
      <c r="C184" s="16">
        <f ca="1">IF(Daten_WP!$B$8="Herz",$C$3+10*LOG($C$2/(4*PI()*B184^2))+$C$4+$C$5,IF(Daten_WP!$B$8="Samsung",$C$3+10*LOG($C$2/(4*PI()*B184^2))+$C$4+$C$6))</f>
        <v>39.118247916775665</v>
      </c>
      <c r="D184" s="4">
        <f ca="1">IF(Bezug!$G$2=1,Planungsrichtwerte_Übersicht!$C$5,IF(Bezug!$G$2=2,Planungsrichtwerte_Übersicht!$C$11,Planungsrichtwerte_Übersicht!$C$17))</f>
        <v>45</v>
      </c>
      <c r="E184" s="4">
        <f ca="1">IF(Bezug!$G$2=1,Planungsrichtwerte_Übersicht!$C$6,IF(Bezug!$G$2=2,"-",Planungsrichtwerte_Übersicht!$C$18))</f>
        <v>40</v>
      </c>
      <c r="F184" s="4">
        <f ca="1">IF(Bezug!$G$2=1,Planungsrichtwerte_Übersicht!$C$7,IF(Bezug!$G$2=2,Planungsrichtwerte_Übersicht!$C$13,Planungsrichtwerte_Übersicht!$C$19))</f>
        <v>35</v>
      </c>
      <c r="G184" s="17"/>
      <c r="H184" s="17"/>
    </row>
    <row r="185" spans="1:8" x14ac:dyDescent="0.2">
      <c r="A185" s="4">
        <v>17.7</v>
      </c>
      <c r="B185" s="4">
        <f ca="1">IF(Daten_WP!$B$8="Samsung",Berechnung_Abstand_Kühlen!A185,0)</f>
        <v>17.7</v>
      </c>
      <c r="C185" s="16">
        <f ca="1">IF(Daten_WP!$B$8="Herz",$C$3+10*LOG($C$2/(4*PI()*B185^2))+$C$4+$C$5,IF(Daten_WP!$B$8="Samsung",$C$3+10*LOG($C$2/(4*PI()*B185^2))+$C$4+$C$6))</f>
        <v>39.069035945822534</v>
      </c>
      <c r="D185" s="4">
        <f ca="1">IF(Bezug!$G$2=1,Planungsrichtwerte_Übersicht!$C$5,IF(Bezug!$G$2=2,Planungsrichtwerte_Übersicht!$C$11,Planungsrichtwerte_Übersicht!$C$17))</f>
        <v>45</v>
      </c>
      <c r="E185" s="4">
        <f ca="1">IF(Bezug!$G$2=1,Planungsrichtwerte_Übersicht!$C$6,IF(Bezug!$G$2=2,"-",Planungsrichtwerte_Übersicht!$C$18))</f>
        <v>40</v>
      </c>
      <c r="F185" s="4">
        <f ca="1">IF(Bezug!$G$2=1,Planungsrichtwerte_Übersicht!$C$7,IF(Bezug!$G$2=2,Planungsrichtwerte_Übersicht!$C$13,Planungsrichtwerte_Übersicht!$C$19))</f>
        <v>35</v>
      </c>
      <c r="G185" s="17"/>
      <c r="H185" s="17"/>
    </row>
    <row r="186" spans="1:8" x14ac:dyDescent="0.2">
      <c r="A186" s="4">
        <v>17.8</v>
      </c>
      <c r="B186" s="4">
        <f ca="1">IF(Daten_WP!$B$8="Samsung",Berechnung_Abstand_Kühlen!A186,0)</f>
        <v>17.8</v>
      </c>
      <c r="C186" s="16">
        <f ca="1">IF(Daten_WP!$B$8="Herz",$C$3+10*LOG($C$2/(4*PI()*B186^2))+$C$4+$C$5,IF(Daten_WP!$B$8="Samsung",$C$3+10*LOG($C$2/(4*PI()*B186^2))+$C$4+$C$6))</f>
        <v>39.020101226880783</v>
      </c>
      <c r="D186" s="4">
        <f ca="1">IF(Bezug!$G$2=1,Planungsrichtwerte_Übersicht!$C$5,IF(Bezug!$G$2=2,Planungsrichtwerte_Übersicht!$C$11,Planungsrichtwerte_Übersicht!$C$17))</f>
        <v>45</v>
      </c>
      <c r="E186" s="4">
        <f ca="1">IF(Bezug!$G$2=1,Planungsrichtwerte_Übersicht!$C$6,IF(Bezug!$G$2=2,"-",Planungsrichtwerte_Übersicht!$C$18))</f>
        <v>40</v>
      </c>
      <c r="F186" s="4">
        <f ca="1">IF(Bezug!$G$2=1,Planungsrichtwerte_Übersicht!$C$7,IF(Bezug!$G$2=2,Planungsrichtwerte_Übersicht!$C$13,Planungsrichtwerte_Übersicht!$C$19))</f>
        <v>35</v>
      </c>
      <c r="G186" s="17"/>
      <c r="H186" s="17"/>
    </row>
    <row r="187" spans="1:8" x14ac:dyDescent="0.2">
      <c r="A187" s="4">
        <v>17.899999999999999</v>
      </c>
      <c r="B187" s="4">
        <f ca="1">IF(Daten_WP!$B$8="Samsung",Berechnung_Abstand_Kühlen!A187,0)</f>
        <v>17.899999999999999</v>
      </c>
      <c r="C187" s="16">
        <f ca="1">IF(Daten_WP!$B$8="Herz",$C$3+10*LOG($C$2/(4*PI()*B187^2))+$C$4+$C$5,IF(Daten_WP!$B$8="Samsung",$C$3+10*LOG($C$2/(4*PI()*B187^2))+$C$4+$C$6))</f>
        <v>38.971440653460796</v>
      </c>
      <c r="D187" s="4">
        <f ca="1">IF(Bezug!$G$2=1,Planungsrichtwerte_Übersicht!$C$5,IF(Bezug!$G$2=2,Planungsrichtwerte_Übersicht!$C$11,Planungsrichtwerte_Übersicht!$C$17))</f>
        <v>45</v>
      </c>
      <c r="E187" s="4">
        <f ca="1">IF(Bezug!$G$2=1,Planungsrichtwerte_Übersicht!$C$6,IF(Bezug!$G$2=2,"-",Planungsrichtwerte_Übersicht!$C$18))</f>
        <v>40</v>
      </c>
      <c r="F187" s="4">
        <f ca="1">IF(Bezug!$G$2=1,Planungsrichtwerte_Übersicht!$C$7,IF(Bezug!$G$2=2,Planungsrichtwerte_Übersicht!$C$13,Planungsrichtwerte_Übersicht!$C$19))</f>
        <v>35</v>
      </c>
      <c r="G187" s="17"/>
      <c r="H187" s="17"/>
    </row>
    <row r="188" spans="1:8" x14ac:dyDescent="0.2">
      <c r="A188" s="4">
        <v>18</v>
      </c>
      <c r="B188" s="4">
        <f ca="1">IF(Daten_WP!$B$8="Samsung",Berechnung_Abstand_Kühlen!A188,0)</f>
        <v>18</v>
      </c>
      <c r="C188" s="16">
        <f ca="1">IF(Daten_WP!$B$8="Herz",$C$3+10*LOG($C$2/(4*PI()*B188^2))+$C$4+$C$5,IF(Daten_WP!$B$8="Samsung",$C$3+10*LOG($C$2/(4*PI()*B188^2))+$C$4+$C$6))</f>
        <v>38.923051170992537</v>
      </c>
      <c r="D188" s="4">
        <f ca="1">IF(Bezug!$G$2=1,Planungsrichtwerte_Übersicht!$C$5,IF(Bezug!$G$2=2,Planungsrichtwerte_Übersicht!$C$11,Planungsrichtwerte_Übersicht!$C$17))</f>
        <v>45</v>
      </c>
      <c r="E188" s="4">
        <f ca="1">IF(Bezug!$G$2=1,Planungsrichtwerte_Übersicht!$C$6,IF(Bezug!$G$2=2,"-",Planungsrichtwerte_Übersicht!$C$18))</f>
        <v>40</v>
      </c>
      <c r="F188" s="4">
        <f ca="1">IF(Bezug!$G$2=1,Planungsrichtwerte_Übersicht!$C$7,IF(Bezug!$G$2=2,Planungsrichtwerte_Übersicht!$C$13,Planungsrichtwerte_Übersicht!$C$19))</f>
        <v>35</v>
      </c>
      <c r="G188" s="17"/>
      <c r="H188" s="17"/>
    </row>
    <row r="189" spans="1:8" x14ac:dyDescent="0.2">
      <c r="A189" s="4">
        <v>18.100000000000001</v>
      </c>
      <c r="B189" s="4">
        <f ca="1">IF(Daten_WP!$B$8="Samsung",Berechnung_Abstand_Kühlen!A189,0)</f>
        <v>18.100000000000001</v>
      </c>
      <c r="C189" s="16">
        <f ca="1">IF(Daten_WP!$B$8="Herz",$C$3+10*LOG($C$2/(4*PI()*B189^2))+$C$4+$C$5,IF(Daten_WP!$B$8="Samsung",$C$3+10*LOG($C$2/(4*PI()*B189^2))+$C$4+$C$6))</f>
        <v>38.874929775674971</v>
      </c>
      <c r="D189" s="4">
        <f ca="1">IF(Bezug!$G$2=1,Planungsrichtwerte_Übersicht!$C$5,IF(Bezug!$G$2=2,Planungsrichtwerte_Übersicht!$C$11,Planungsrichtwerte_Übersicht!$C$17))</f>
        <v>45</v>
      </c>
      <c r="E189" s="4">
        <f ca="1">IF(Bezug!$G$2=1,Planungsrichtwerte_Übersicht!$C$6,IF(Bezug!$G$2=2,"-",Planungsrichtwerte_Übersicht!$C$18))</f>
        <v>40</v>
      </c>
      <c r="F189" s="4">
        <f ca="1">IF(Bezug!$G$2=1,Planungsrichtwerte_Übersicht!$C$7,IF(Bezug!$G$2=2,Planungsrichtwerte_Übersicht!$C$13,Planungsrichtwerte_Übersicht!$C$19))</f>
        <v>35</v>
      </c>
      <c r="G189" s="17"/>
      <c r="H189" s="17"/>
    </row>
    <row r="190" spans="1:8" x14ac:dyDescent="0.2">
      <c r="A190" s="4">
        <v>18.2</v>
      </c>
      <c r="B190" s="4">
        <f ca="1">IF(Daten_WP!$B$8="Samsung",Berechnung_Abstand_Kühlen!A190,0)</f>
        <v>18.2</v>
      </c>
      <c r="C190" s="16">
        <f ca="1">IF(Daten_WP!$B$8="Herz",$C$3+10*LOG($C$2/(4*PI()*B190^2))+$C$4+$C$5,IF(Daten_WP!$B$8="Samsung",$C$3+10*LOG($C$2/(4*PI()*B190^2))+$C$4+$C$6))</f>
        <v>38.827073513357163</v>
      </c>
      <c r="D190" s="4">
        <f ca="1">IF(Bezug!$G$2=1,Planungsrichtwerte_Übersicht!$C$5,IF(Bezug!$G$2=2,Planungsrichtwerte_Übersicht!$C$11,Planungsrichtwerte_Übersicht!$C$17))</f>
        <v>45</v>
      </c>
      <c r="E190" s="4">
        <f ca="1">IF(Bezug!$G$2=1,Planungsrichtwerte_Übersicht!$C$6,IF(Bezug!$G$2=2,"-",Planungsrichtwerte_Übersicht!$C$18))</f>
        <v>40</v>
      </c>
      <c r="F190" s="4">
        <f ca="1">IF(Bezug!$G$2=1,Planungsrichtwerte_Übersicht!$C$7,IF(Bezug!$G$2=2,Planungsrichtwerte_Übersicht!$C$13,Planungsrichtwerte_Übersicht!$C$19))</f>
        <v>35</v>
      </c>
      <c r="G190" s="17"/>
      <c r="H190" s="17"/>
    </row>
    <row r="191" spans="1:8" x14ac:dyDescent="0.2">
      <c r="A191" s="4">
        <v>18.3</v>
      </c>
      <c r="B191" s="4">
        <f ca="1">IF(Daten_WP!$B$8="Samsung",Berechnung_Abstand_Kühlen!A191,0)</f>
        <v>18.3</v>
      </c>
      <c r="C191" s="16">
        <f ca="1">IF(Daten_WP!$B$8="Herz",$C$3+10*LOG($C$2/(4*PI()*B191^2))+$C$4+$C$5,IF(Daten_WP!$B$8="Samsung",$C$3+10*LOG($C$2/(4*PI()*B191^2))+$C$4+$C$6))</f>
        <v>38.779479478450071</v>
      </c>
      <c r="D191" s="4">
        <f ca="1">IF(Bezug!$G$2=1,Planungsrichtwerte_Übersicht!$C$5,IF(Bezug!$G$2=2,Planungsrichtwerte_Übersicht!$C$11,Planungsrichtwerte_Übersicht!$C$17))</f>
        <v>45</v>
      </c>
      <c r="E191" s="4">
        <f ca="1">IF(Bezug!$G$2=1,Planungsrichtwerte_Übersicht!$C$6,IF(Bezug!$G$2=2,"-",Planungsrichtwerte_Übersicht!$C$18))</f>
        <v>40</v>
      </c>
      <c r="F191" s="4">
        <f ca="1">IF(Bezug!$G$2=1,Planungsrichtwerte_Übersicht!$C$7,IF(Bezug!$G$2=2,Planungsrichtwerte_Übersicht!$C$13,Planungsrichtwerte_Übersicht!$C$19))</f>
        <v>35</v>
      </c>
      <c r="G191" s="17"/>
      <c r="H191" s="17"/>
    </row>
    <row r="192" spans="1:8" x14ac:dyDescent="0.2">
      <c r="A192" s="4">
        <v>18.399999999999999</v>
      </c>
      <c r="B192" s="4">
        <f ca="1">IF(Daten_WP!$B$8="Samsung",Berechnung_Abstand_Kühlen!A192,0)</f>
        <v>18.399999999999999</v>
      </c>
      <c r="C192" s="16">
        <f ca="1">IF(Daten_WP!$B$8="Herz",$C$3+10*LOG($C$2/(4*PI()*B192^2))+$C$4+$C$5,IF(Daten_WP!$B$8="Samsung",$C$3+10*LOG($C$2/(4*PI()*B192^2))+$C$4+$C$6))</f>
        <v>38.732144812867929</v>
      </c>
      <c r="D192" s="4">
        <f ca="1">IF(Bezug!$G$2=1,Planungsrichtwerte_Übersicht!$C$5,IF(Bezug!$G$2=2,Planungsrichtwerte_Übersicht!$C$11,Planungsrichtwerte_Übersicht!$C$17))</f>
        <v>45</v>
      </c>
      <c r="E192" s="4">
        <f ca="1">IF(Bezug!$G$2=1,Planungsrichtwerte_Übersicht!$C$6,IF(Bezug!$G$2=2,"-",Planungsrichtwerte_Übersicht!$C$18))</f>
        <v>40</v>
      </c>
      <c r="F192" s="4">
        <f ca="1">IF(Bezug!$G$2=1,Planungsrichtwerte_Übersicht!$C$7,IF(Bezug!$G$2=2,Planungsrichtwerte_Übersicht!$C$13,Planungsrichtwerte_Übersicht!$C$19))</f>
        <v>35</v>
      </c>
      <c r="G192" s="17"/>
      <c r="H192" s="17"/>
    </row>
    <row r="193" spans="1:8" x14ac:dyDescent="0.2">
      <c r="A193" s="4">
        <v>18.5</v>
      </c>
      <c r="B193" s="4">
        <f ca="1">IF(Daten_WP!$B$8="Samsung",Berechnung_Abstand_Kühlen!A193,0)</f>
        <v>18.5</v>
      </c>
      <c r="C193" s="16">
        <f ca="1">IF(Daten_WP!$B$8="Herz",$C$3+10*LOG($C$2/(4*PI()*B193^2))+$C$4+$C$5,IF(Daten_WP!$B$8="Samsung",$C$3+10*LOG($C$2/(4*PI()*B193^2))+$C$4+$C$6))</f>
        <v>38.685066704998384</v>
      </c>
      <c r="D193" s="4">
        <f ca="1">IF(Bezug!$G$2=1,Planungsrichtwerte_Übersicht!$C$5,IF(Bezug!$G$2=2,Planungsrichtwerte_Übersicht!$C$11,Planungsrichtwerte_Übersicht!$C$17))</f>
        <v>45</v>
      </c>
      <c r="E193" s="4">
        <f ca="1">IF(Bezug!$G$2=1,Planungsrichtwerte_Übersicht!$C$6,IF(Bezug!$G$2=2,"-",Planungsrichtwerte_Übersicht!$C$18))</f>
        <v>40</v>
      </c>
      <c r="F193" s="4">
        <f ca="1">IF(Bezug!$G$2=1,Planungsrichtwerte_Übersicht!$C$7,IF(Bezug!$G$2=2,Planungsrichtwerte_Übersicht!$C$13,Planungsrichtwerte_Übersicht!$C$19))</f>
        <v>35</v>
      </c>
      <c r="G193" s="17"/>
      <c r="H193" s="17"/>
    </row>
    <row r="194" spans="1:8" x14ac:dyDescent="0.2">
      <c r="A194" s="4">
        <v>18.600000000000001</v>
      </c>
      <c r="B194" s="4">
        <f ca="1">IF(Daten_WP!$B$8="Samsung",Berechnung_Abstand_Kühlen!A194,0)</f>
        <v>18.600000000000001</v>
      </c>
      <c r="C194" s="16">
        <f ca="1">IF(Daten_WP!$B$8="Herz",$C$3+10*LOG($C$2/(4*PI()*B194^2))+$C$4+$C$5,IF(Daten_WP!$B$8="Samsung",$C$3+10*LOG($C$2/(4*PI()*B194^2))+$C$4+$C$6))</f>
        <v>38.638242388700334</v>
      </c>
      <c r="D194" s="4">
        <f ca="1">IF(Bezug!$G$2=1,Planungsrichtwerte_Übersicht!$C$5,IF(Bezug!$G$2=2,Planungsrichtwerte_Übersicht!$C$11,Planungsrichtwerte_Übersicht!$C$17))</f>
        <v>45</v>
      </c>
      <c r="E194" s="4">
        <f ca="1">IF(Bezug!$G$2=1,Planungsrichtwerte_Übersicht!$C$6,IF(Bezug!$G$2=2,"-",Planungsrichtwerte_Übersicht!$C$18))</f>
        <v>40</v>
      </c>
      <c r="F194" s="4">
        <f ca="1">IF(Bezug!$G$2=1,Planungsrichtwerte_Übersicht!$C$7,IF(Bezug!$G$2=2,Planungsrichtwerte_Übersicht!$C$13,Planungsrichtwerte_Übersicht!$C$19))</f>
        <v>35</v>
      </c>
      <c r="G194" s="17"/>
      <c r="H194" s="17"/>
    </row>
    <row r="195" spans="1:8" x14ac:dyDescent="0.2">
      <c r="A195" s="4">
        <v>18.7</v>
      </c>
      <c r="B195" s="4">
        <f ca="1">IF(Daten_WP!$B$8="Samsung",Berechnung_Abstand_Kühlen!A195,0)</f>
        <v>18.7</v>
      </c>
      <c r="C195" s="16">
        <f ca="1">IF(Daten_WP!$B$8="Herz",$C$3+10*LOG($C$2/(4*PI()*B195^2))+$C$4+$C$5,IF(Daten_WP!$B$8="Samsung",$C$3+10*LOG($C$2/(4*PI()*B195^2))+$C$4+$C$6))</f>
        <v>38.591669142328684</v>
      </c>
      <c r="D195" s="4">
        <f ca="1">IF(Bezug!$G$2=1,Planungsrichtwerte_Übersicht!$C$5,IF(Bezug!$G$2=2,Planungsrichtwerte_Übersicht!$C$11,Planungsrichtwerte_Übersicht!$C$17))</f>
        <v>45</v>
      </c>
      <c r="E195" s="4">
        <f ca="1">IF(Bezug!$G$2=1,Planungsrichtwerte_Übersicht!$C$6,IF(Bezug!$G$2=2,"-",Planungsrichtwerte_Übersicht!$C$18))</f>
        <v>40</v>
      </c>
      <c r="F195" s="4">
        <f ca="1">IF(Bezug!$G$2=1,Planungsrichtwerte_Übersicht!$C$7,IF(Bezug!$G$2=2,Planungsrichtwerte_Übersicht!$C$13,Planungsrichtwerte_Übersicht!$C$19))</f>
        <v>35</v>
      </c>
      <c r="G195" s="17"/>
      <c r="H195" s="17"/>
    </row>
    <row r="196" spans="1:8" x14ac:dyDescent="0.2">
      <c r="A196" s="4">
        <v>18.8</v>
      </c>
      <c r="B196" s="4">
        <f ca="1">IF(Daten_WP!$B$8="Samsung",Berechnung_Abstand_Kühlen!A196,0)</f>
        <v>18.8</v>
      </c>
      <c r="C196" s="16">
        <f ca="1">IF(Daten_WP!$B$8="Herz",$C$3+10*LOG($C$2/(4*PI()*B196^2))+$C$4+$C$5,IF(Daten_WP!$B$8="Samsung",$C$3+10*LOG($C$2/(4*PI()*B196^2))+$C$4+$C$6))</f>
        <v>38.545344287785063</v>
      </c>
      <c r="D196" s="4">
        <f ca="1">IF(Bezug!$G$2=1,Planungsrichtwerte_Übersicht!$C$5,IF(Bezug!$G$2=2,Planungsrichtwerte_Übersicht!$C$11,Planungsrichtwerte_Übersicht!$C$17))</f>
        <v>45</v>
      </c>
      <c r="E196" s="4">
        <f ca="1">IF(Bezug!$G$2=1,Planungsrichtwerte_Übersicht!$C$6,IF(Bezug!$G$2=2,"-",Planungsrichtwerte_Übersicht!$C$18))</f>
        <v>40</v>
      </c>
      <c r="F196" s="4">
        <f ca="1">IF(Bezug!$G$2=1,Planungsrichtwerte_Übersicht!$C$7,IF(Bezug!$G$2=2,Planungsrichtwerte_Übersicht!$C$13,Planungsrichtwerte_Übersicht!$C$19))</f>
        <v>35</v>
      </c>
      <c r="G196" s="17"/>
      <c r="H196" s="17"/>
    </row>
    <row r="197" spans="1:8" x14ac:dyDescent="0.2">
      <c r="A197" s="4">
        <v>18.899999999999999</v>
      </c>
      <c r="B197" s="4">
        <f ca="1">IF(Daten_WP!$B$8="Samsung",Berechnung_Abstand_Kühlen!A197,0)</f>
        <v>18.899999999999999</v>
      </c>
      <c r="C197" s="16">
        <f ca="1">IF(Daten_WP!$B$8="Herz",$C$3+10*LOG($C$2/(4*PI()*B197^2))+$C$4+$C$5,IF(Daten_WP!$B$8="Samsung",$C$3+10*LOG($C$2/(4*PI()*B197^2))+$C$4+$C$6))</f>
        <v>38.499265189593778</v>
      </c>
      <c r="D197" s="4">
        <f ca="1">IF(Bezug!$G$2=1,Planungsrichtwerte_Übersicht!$C$5,IF(Bezug!$G$2=2,Planungsrichtwerte_Übersicht!$C$11,Planungsrichtwerte_Übersicht!$C$17))</f>
        <v>45</v>
      </c>
      <c r="E197" s="4">
        <f ca="1">IF(Bezug!$G$2=1,Planungsrichtwerte_Übersicht!$C$6,IF(Bezug!$G$2=2,"-",Planungsrichtwerte_Übersicht!$C$18))</f>
        <v>40</v>
      </c>
      <c r="F197" s="4">
        <f ca="1">IF(Bezug!$G$2=1,Planungsrichtwerte_Übersicht!$C$7,IF(Bezug!$G$2=2,Planungsrichtwerte_Übersicht!$C$13,Planungsrichtwerte_Übersicht!$C$19))</f>
        <v>35</v>
      </c>
      <c r="G197" s="17"/>
      <c r="H197" s="17"/>
    </row>
    <row r="198" spans="1:8" x14ac:dyDescent="0.2">
      <c r="A198" s="4">
        <v>19</v>
      </c>
      <c r="B198" s="4">
        <f ca="1">IF(Daten_WP!$B$8="Samsung",Berechnung_Abstand_Kühlen!A198,0)</f>
        <v>19</v>
      </c>
      <c r="C198" s="16">
        <f ca="1">IF(Daten_WP!$B$8="Herz",$C$3+10*LOG($C$2/(4*PI()*B198^2))+$C$4+$C$5,IF(Daten_WP!$B$8="Samsung",$C$3+10*LOG($C$2/(4*PI()*B198^2))+$C$4+$C$6))</f>
        <v>38.453429254002081</v>
      </c>
      <c r="D198" s="4">
        <f ca="1">IF(Bezug!$G$2=1,Planungsrichtwerte_Übersicht!$C$5,IF(Bezug!$G$2=2,Planungsrichtwerte_Übersicht!$C$11,Planungsrichtwerte_Übersicht!$C$17))</f>
        <v>45</v>
      </c>
      <c r="E198" s="4">
        <f ca="1">IF(Bezug!$G$2=1,Planungsrichtwerte_Übersicht!$C$6,IF(Bezug!$G$2=2,"-",Planungsrichtwerte_Übersicht!$C$18))</f>
        <v>40</v>
      </c>
      <c r="F198" s="4">
        <f ca="1">IF(Bezug!$G$2=1,Planungsrichtwerte_Übersicht!$C$7,IF(Bezug!$G$2=2,Planungsrichtwerte_Übersicht!$C$13,Planungsrichtwerte_Übersicht!$C$19))</f>
        <v>35</v>
      </c>
      <c r="G198" s="17"/>
      <c r="H198" s="17"/>
    </row>
    <row r="199" spans="1:8" x14ac:dyDescent="0.2">
      <c r="A199" s="4">
        <v>19.100000000000001</v>
      </c>
      <c r="B199" s="4">
        <f ca="1">IF(Daten_WP!$B$8="Samsung",Berechnung_Abstand_Kühlen!A199,0)</f>
        <v>19.100000000000001</v>
      </c>
      <c r="C199" s="16">
        <f ca="1">IF(Daten_WP!$B$8="Herz",$C$3+10*LOG($C$2/(4*PI()*B199^2))+$C$4+$C$5,IF(Daten_WP!$B$8="Samsung",$C$3+10*LOG($C$2/(4*PI()*B199^2))+$C$4+$C$6))</f>
        <v>38.407833928104111</v>
      </c>
      <c r="D199" s="4">
        <f ca="1">IF(Bezug!$G$2=1,Planungsrichtwerte_Übersicht!$C$5,IF(Bezug!$G$2=2,Planungsrichtwerte_Übersicht!$C$11,Planungsrichtwerte_Übersicht!$C$17))</f>
        <v>45</v>
      </c>
      <c r="E199" s="4">
        <f ca="1">IF(Bezug!$G$2=1,Planungsrichtwerte_Übersicht!$C$6,IF(Bezug!$G$2=2,"-",Planungsrichtwerte_Übersicht!$C$18))</f>
        <v>40</v>
      </c>
      <c r="F199" s="4">
        <f ca="1">IF(Bezug!$G$2=1,Planungsrichtwerte_Übersicht!$C$7,IF(Bezug!$G$2=2,Planungsrichtwerte_Übersicht!$C$13,Planungsrichtwerte_Übersicht!$C$19))</f>
        <v>35</v>
      </c>
      <c r="G199" s="17"/>
      <c r="H199" s="17"/>
    </row>
    <row r="200" spans="1:8" x14ac:dyDescent="0.2">
      <c r="A200" s="4">
        <v>19.2</v>
      </c>
      <c r="B200" s="4">
        <f ca="1">IF(Daten_WP!$B$8="Samsung",Berechnung_Abstand_Kühlen!A200,0)</f>
        <v>19.2</v>
      </c>
      <c r="C200" s="16">
        <f ca="1">IF(Daten_WP!$B$8="Herz",$C$3+10*LOG($C$2/(4*PI()*B200^2))+$C$4+$C$5,IF(Daten_WP!$B$8="Samsung",$C$3+10*LOG($C$2/(4*PI()*B200^2))+$C$4+$C$6))</f>
        <v>38.36247669898767</v>
      </c>
      <c r="D200" s="4">
        <f ca="1">IF(Bezug!$G$2=1,Planungsrichtwerte_Übersicht!$C$5,IF(Bezug!$G$2=2,Planungsrichtwerte_Übersicht!$C$11,Planungsrichtwerte_Übersicht!$C$17))</f>
        <v>45</v>
      </c>
      <c r="E200" s="4">
        <f ca="1">IF(Bezug!$G$2=1,Planungsrichtwerte_Übersicht!$C$6,IF(Bezug!$G$2=2,"-",Planungsrichtwerte_Übersicht!$C$18))</f>
        <v>40</v>
      </c>
      <c r="F200" s="4">
        <f ca="1">IF(Bezug!$G$2=1,Planungsrichtwerte_Übersicht!$C$7,IF(Bezug!$G$2=2,Planungsrichtwerte_Übersicht!$C$13,Planungsrichtwerte_Übersicht!$C$19))</f>
        <v>35</v>
      </c>
      <c r="G200" s="17"/>
      <c r="H200" s="17"/>
    </row>
    <row r="201" spans="1:8" x14ac:dyDescent="0.2">
      <c r="A201" s="4">
        <v>19.3</v>
      </c>
      <c r="B201" s="4">
        <f ca="1">IF(Daten_WP!$B$8="Samsung",Berechnung_Abstand_Kühlen!A201,0)</f>
        <v>19.3</v>
      </c>
      <c r="C201" s="16">
        <f ca="1">IF(Daten_WP!$B$8="Herz",$C$3+10*LOG($C$2/(4*PI()*B201^2))+$C$4+$C$5,IF(Daten_WP!$B$8="Samsung",$C$3+10*LOG($C$2/(4*PI()*B201^2))+$C$4+$C$6))</f>
        <v>38.317355092903185</v>
      </c>
      <c r="D201" s="4">
        <f ca="1">IF(Bezug!$G$2=1,Planungsrichtwerte_Übersicht!$C$5,IF(Bezug!$G$2=2,Planungsrichtwerte_Übersicht!$C$11,Planungsrichtwerte_Übersicht!$C$17))</f>
        <v>45</v>
      </c>
      <c r="E201" s="4">
        <f ca="1">IF(Bezug!$G$2=1,Planungsrichtwerte_Übersicht!$C$6,IF(Bezug!$G$2=2,"-",Planungsrichtwerte_Übersicht!$C$18))</f>
        <v>40</v>
      </c>
      <c r="F201" s="4">
        <f ca="1">IF(Bezug!$G$2=1,Planungsrichtwerte_Übersicht!$C$7,IF(Bezug!$G$2=2,Planungsrichtwerte_Übersicht!$C$13,Planungsrichtwerte_Übersicht!$C$19))</f>
        <v>35</v>
      </c>
      <c r="G201" s="17"/>
      <c r="H201" s="17"/>
    </row>
    <row r="202" spans="1:8" x14ac:dyDescent="0.2">
      <c r="A202" s="4">
        <v>19.399999999999999</v>
      </c>
      <c r="B202" s="4">
        <f ca="1">IF(Daten_WP!$B$8="Samsung",Berechnung_Abstand_Kühlen!A202,0)</f>
        <v>19.399999999999999</v>
      </c>
      <c r="C202" s="16">
        <f ca="1">IF(Daten_WP!$B$8="Herz",$C$3+10*LOG($C$2/(4*PI()*B202^2))+$C$4+$C$5,IF(Daten_WP!$B$8="Samsung",$C$3+10*LOG($C$2/(4*PI()*B202^2))+$C$4+$C$6))</f>
        <v>38.272466674454144</v>
      </c>
      <c r="D202" s="4">
        <f ca="1">IF(Bezug!$G$2=1,Planungsrichtwerte_Übersicht!$C$5,IF(Bezug!$G$2=2,Planungsrichtwerte_Übersicht!$C$11,Planungsrichtwerte_Übersicht!$C$17))</f>
        <v>45</v>
      </c>
      <c r="E202" s="4">
        <f ca="1">IF(Bezug!$G$2=1,Planungsrichtwerte_Übersicht!$C$6,IF(Bezug!$G$2=2,"-",Planungsrichtwerte_Übersicht!$C$18))</f>
        <v>40</v>
      </c>
      <c r="F202" s="4">
        <f ca="1">IF(Bezug!$G$2=1,Planungsrichtwerte_Übersicht!$C$7,IF(Bezug!$G$2=2,Planungsrichtwerte_Übersicht!$C$13,Planungsrichtwerte_Übersicht!$C$19))</f>
        <v>35</v>
      </c>
      <c r="G202" s="17"/>
      <c r="H202" s="17"/>
    </row>
    <row r="203" spans="1:8" x14ac:dyDescent="0.2">
      <c r="A203" s="4">
        <v>19.5</v>
      </c>
      <c r="B203" s="4">
        <f ca="1">IF(Daten_WP!$B$8="Samsung",Berechnung_Abstand_Kühlen!A203,0)</f>
        <v>19.5</v>
      </c>
      <c r="C203" s="16">
        <f ca="1">IF(Daten_WP!$B$8="Herz",$C$3+10*LOG($C$2/(4*PI()*B203^2))+$C$4+$C$5,IF(Daten_WP!$B$8="Samsung",$C$3+10*LOG($C$2/(4*PI()*B203^2))+$C$4+$C$6))</f>
        <v>38.2278090458083</v>
      </c>
      <c r="D203" s="4">
        <f ca="1">IF(Bezug!$G$2=1,Planungsrichtwerte_Übersicht!$C$5,IF(Bezug!$G$2=2,Planungsrichtwerte_Übersicht!$C$11,Planungsrichtwerte_Übersicht!$C$17))</f>
        <v>45</v>
      </c>
      <c r="E203" s="4">
        <f ca="1">IF(Bezug!$G$2=1,Planungsrichtwerte_Übersicht!$C$6,IF(Bezug!$G$2=2,"-",Planungsrichtwerte_Übersicht!$C$18))</f>
        <v>40</v>
      </c>
      <c r="F203" s="4">
        <f ca="1">IF(Bezug!$G$2=1,Planungsrichtwerte_Übersicht!$C$7,IF(Bezug!$G$2=2,Planungsrichtwerte_Übersicht!$C$13,Planungsrichtwerte_Übersicht!$C$19))</f>
        <v>35</v>
      </c>
      <c r="G203" s="17"/>
      <c r="H203" s="17"/>
    </row>
    <row r="204" spans="1:8" x14ac:dyDescent="0.2">
      <c r="A204" s="4">
        <v>19.600000000000001</v>
      </c>
      <c r="B204" s="4">
        <f ca="1">IF(Daten_WP!$B$8="Samsung",Berechnung_Abstand_Kühlen!A204,0)</f>
        <v>19.600000000000001</v>
      </c>
      <c r="C204" s="16">
        <f ca="1">IF(Daten_WP!$B$8="Herz",$C$3+10*LOG($C$2/(4*PI()*B204^2))+$C$4+$C$5,IF(Daten_WP!$B$8="Samsung",$C$3+10*LOG($C$2/(4*PI()*B204^2))+$C$4+$C$6))</f>
        <v>38.183379845929139</v>
      </c>
      <c r="D204" s="4">
        <f ca="1">IF(Bezug!$G$2=1,Planungsrichtwerte_Übersicht!$C$5,IF(Bezug!$G$2=2,Planungsrichtwerte_Übersicht!$C$11,Planungsrichtwerte_Übersicht!$C$17))</f>
        <v>45</v>
      </c>
      <c r="E204" s="4">
        <f ca="1">IF(Bezug!$G$2=1,Planungsrichtwerte_Übersicht!$C$6,IF(Bezug!$G$2=2,"-",Planungsrichtwerte_Übersicht!$C$18))</f>
        <v>40</v>
      </c>
      <c r="F204" s="4">
        <f ca="1">IF(Bezug!$G$2=1,Planungsrichtwerte_Übersicht!$C$7,IF(Bezug!$G$2=2,Planungsrichtwerte_Übersicht!$C$13,Planungsrichtwerte_Übersicht!$C$19))</f>
        <v>35</v>
      </c>
      <c r="G204" s="17"/>
      <c r="H204" s="17"/>
    </row>
    <row r="205" spans="1:8" x14ac:dyDescent="0.2">
      <c r="A205" s="4">
        <v>19.7</v>
      </c>
      <c r="B205" s="4">
        <f ca="1">IF(Daten_WP!$B$8="Samsung",Berechnung_Abstand_Kühlen!A205,0)</f>
        <v>19.7</v>
      </c>
      <c r="C205" s="16">
        <f ca="1">IF(Daten_WP!$B$8="Herz",$C$3+10*LOG($C$2/(4*PI()*B205^2))+$C$4+$C$5,IF(Daten_WP!$B$8="Samsung",$C$3+10*LOG($C$2/(4*PI()*B205^2))+$C$4+$C$6))</f>
        <v>38.139176749826802</v>
      </c>
      <c r="D205" s="4">
        <f ca="1">IF(Bezug!$G$2=1,Planungsrichtwerte_Übersicht!$C$5,IF(Bezug!$G$2=2,Planungsrichtwerte_Übersicht!$C$11,Planungsrichtwerte_Übersicht!$C$17))</f>
        <v>45</v>
      </c>
      <c r="E205" s="4">
        <f ca="1">IF(Bezug!$G$2=1,Planungsrichtwerte_Übersicht!$C$6,IF(Bezug!$G$2=2,"-",Planungsrichtwerte_Übersicht!$C$18))</f>
        <v>40</v>
      </c>
      <c r="F205" s="4">
        <f ca="1">IF(Bezug!$G$2=1,Planungsrichtwerte_Übersicht!$C$7,IF(Bezug!$G$2=2,Planungsrichtwerte_Übersicht!$C$13,Planungsrichtwerte_Übersicht!$C$19))</f>
        <v>35</v>
      </c>
      <c r="G205" s="17"/>
      <c r="H205" s="17"/>
    </row>
    <row r="206" spans="1:8" x14ac:dyDescent="0.2">
      <c r="A206" s="4">
        <v>19.8</v>
      </c>
      <c r="B206" s="4">
        <f ca="1">IF(Daten_WP!$B$8="Samsung",Berechnung_Abstand_Kühlen!A206,0)</f>
        <v>19.8</v>
      </c>
      <c r="C206" s="16">
        <f ca="1">IF(Daten_WP!$B$8="Herz",$C$3+10*LOG($C$2/(4*PI()*B206^2))+$C$4+$C$5,IF(Daten_WP!$B$8="Samsung",$C$3+10*LOG($C$2/(4*PI()*B206^2))+$C$4+$C$6))</f>
        <v>38.095197467828044</v>
      </c>
      <c r="D206" s="4">
        <f ca="1">IF(Bezug!$G$2=1,Planungsrichtwerte_Übersicht!$C$5,IF(Bezug!$G$2=2,Planungsrichtwerte_Übersicht!$C$11,Planungsrichtwerte_Übersicht!$C$17))</f>
        <v>45</v>
      </c>
      <c r="E206" s="4">
        <f ca="1">IF(Bezug!$G$2=1,Planungsrichtwerte_Übersicht!$C$6,IF(Bezug!$G$2=2,"-",Planungsrichtwerte_Übersicht!$C$18))</f>
        <v>40</v>
      </c>
      <c r="F206" s="4">
        <f ca="1">IF(Bezug!$G$2=1,Planungsrichtwerte_Übersicht!$C$7,IF(Bezug!$G$2=2,Planungsrichtwerte_Übersicht!$C$13,Planungsrichtwerte_Übersicht!$C$19))</f>
        <v>35</v>
      </c>
      <c r="G206" s="17"/>
      <c r="H206" s="17"/>
    </row>
    <row r="207" spans="1:8" x14ac:dyDescent="0.2">
      <c r="A207" s="4">
        <v>19.899999999999999</v>
      </c>
      <c r="B207" s="4">
        <f ca="1">IF(Daten_WP!$B$8="Samsung",Berechnung_Abstand_Kühlen!A207,0)</f>
        <v>19.899999999999999</v>
      </c>
      <c r="C207" s="16">
        <f ca="1">IF(Daten_WP!$B$8="Herz",$C$3+10*LOG($C$2/(4*PI()*B207^2))+$C$4+$C$5,IF(Daten_WP!$B$8="Samsung",$C$3+10*LOG($C$2/(4*PI()*B207^2))+$C$4+$C$6))</f>
        <v>38.051439744864531</v>
      </c>
      <c r="D207" s="4">
        <f ca="1">IF(Bezug!$G$2=1,Planungsrichtwerte_Übersicht!$C$5,IF(Bezug!$G$2=2,Planungsrichtwerte_Übersicht!$C$11,Planungsrichtwerte_Übersicht!$C$17))</f>
        <v>45</v>
      </c>
      <c r="E207" s="4">
        <f ca="1">IF(Bezug!$G$2=1,Planungsrichtwerte_Übersicht!$C$6,IF(Bezug!$G$2=2,"-",Planungsrichtwerte_Übersicht!$C$18))</f>
        <v>40</v>
      </c>
      <c r="F207" s="4">
        <f ca="1">IF(Bezug!$G$2=1,Planungsrichtwerte_Übersicht!$C$7,IF(Bezug!$G$2=2,Planungsrichtwerte_Übersicht!$C$13,Planungsrichtwerte_Übersicht!$C$19))</f>
        <v>35</v>
      </c>
      <c r="G207" s="17"/>
      <c r="H207" s="17"/>
    </row>
    <row r="208" spans="1:8" x14ac:dyDescent="0.2">
      <c r="A208" s="4">
        <v>20</v>
      </c>
      <c r="B208" s="4">
        <f ca="1">IF(Daten_WP!$B$8="Samsung",Berechnung_Abstand_Kühlen!A208,0)</f>
        <v>20</v>
      </c>
      <c r="C208" s="16">
        <f ca="1">IF(Daten_WP!$B$8="Herz",$C$3+10*LOG($C$2/(4*PI()*B208^2))+$C$4+$C$5,IF(Daten_WP!$B$8="Samsung",$C$3+10*LOG($C$2/(4*PI()*B208^2))+$C$4+$C$6))</f>
        <v>38.007901359779041</v>
      </c>
      <c r="D208" s="4">
        <f ca="1">IF(Bezug!$G$2=1,Planungsrichtwerte_Übersicht!$C$5,IF(Bezug!$G$2=2,Planungsrichtwerte_Übersicht!$C$11,Planungsrichtwerte_Übersicht!$C$17))</f>
        <v>45</v>
      </c>
      <c r="E208" s="4">
        <f ca="1">IF(Bezug!$G$2=1,Planungsrichtwerte_Übersicht!$C$6,IF(Bezug!$G$2=2,"-",Planungsrichtwerte_Übersicht!$C$18))</f>
        <v>40</v>
      </c>
      <c r="F208" s="4">
        <f ca="1">IF(Bezug!$G$2=1,Planungsrichtwerte_Übersicht!$C$7,IF(Bezug!$G$2=2,Planungsrichtwerte_Übersicht!$C$13,Planungsrichtwerte_Übersicht!$C$19))</f>
        <v>35</v>
      </c>
      <c r="G208" s="17"/>
      <c r="H208" s="17"/>
    </row>
    <row r="209" spans="1:8" x14ac:dyDescent="0.2">
      <c r="A209" s="4">
        <v>20.100000000000001</v>
      </c>
      <c r="B209" s="4">
        <f ca="1">IF(Daten_WP!$B$8="Samsung",Berechnung_Abstand_Kühlen!A209,0)</f>
        <v>20.100000000000001</v>
      </c>
      <c r="C209" s="16">
        <f ca="1">IF(Daten_WP!$B$8="Herz",$C$3+10*LOG($C$2/(4*PI()*B209^2))+$C$4+$C$5,IF(Daten_WP!$B$8="Samsung",$C$3+10*LOG($C$2/(4*PI()*B209^2))+$C$4+$C$6))</f>
        <v>37.964580124648883</v>
      </c>
      <c r="D209" s="4">
        <f ca="1">IF(Bezug!$G$2=1,Planungsrichtwerte_Übersicht!$C$5,IF(Bezug!$G$2=2,Planungsrichtwerte_Übersicht!$C$11,Planungsrichtwerte_Übersicht!$C$17))</f>
        <v>45</v>
      </c>
      <c r="E209" s="4">
        <f ca="1">IF(Bezug!$G$2=1,Planungsrichtwerte_Übersicht!$C$6,IF(Bezug!$G$2=2,"-",Planungsrichtwerte_Übersicht!$C$18))</f>
        <v>40</v>
      </c>
      <c r="F209" s="4">
        <f ca="1">IF(Bezug!$G$2=1,Planungsrichtwerte_Übersicht!$C$7,IF(Bezug!$G$2=2,Planungsrichtwerte_Übersicht!$C$13,Planungsrichtwerte_Übersicht!$C$19))</f>
        <v>35</v>
      </c>
      <c r="G209" s="17"/>
      <c r="H209" s="17"/>
    </row>
    <row r="210" spans="1:8" x14ac:dyDescent="0.2">
      <c r="A210" s="4">
        <v>20.2</v>
      </c>
      <c r="B210" s="4">
        <f ca="1">IF(Daten_WP!$B$8="Samsung",Berechnung_Abstand_Kühlen!A210,0)</f>
        <v>20.2</v>
      </c>
      <c r="C210" s="16">
        <f ca="1">IF(Daten_WP!$B$8="Herz",$C$3+10*LOG($C$2/(4*PI()*B210^2))+$C$4+$C$5,IF(Daten_WP!$B$8="Samsung",$C$3+10*LOG($C$2/(4*PI()*B210^2))+$C$4+$C$6))</f>
        <v>37.921473884126186</v>
      </c>
      <c r="D210" s="4">
        <f ca="1">IF(Bezug!$G$2=1,Planungsrichtwerte_Übersicht!$C$5,IF(Bezug!$G$2=2,Planungsrichtwerte_Übersicht!$C$11,Planungsrichtwerte_Übersicht!$C$17))</f>
        <v>45</v>
      </c>
      <c r="E210" s="4">
        <f ca="1">IF(Bezug!$G$2=1,Planungsrichtwerte_Übersicht!$C$6,IF(Bezug!$G$2=2,"-",Planungsrichtwerte_Übersicht!$C$18))</f>
        <v>40</v>
      </c>
      <c r="F210" s="4">
        <f ca="1">IF(Bezug!$G$2=1,Planungsrichtwerte_Übersicht!$C$7,IF(Bezug!$G$2=2,Planungsrichtwerte_Übersicht!$C$13,Planungsrichtwerte_Übersicht!$C$19))</f>
        <v>35</v>
      </c>
      <c r="G210" s="17"/>
      <c r="H210" s="17"/>
    </row>
    <row r="211" spans="1:8" x14ac:dyDescent="0.2">
      <c r="A211" s="4">
        <v>20.3</v>
      </c>
      <c r="B211" s="4">
        <f ca="1">IF(Daten_WP!$B$8="Samsung",Berechnung_Abstand_Kühlen!A211,0)</f>
        <v>20.3</v>
      </c>
      <c r="C211" s="16">
        <f ca="1">IF(Daten_WP!$B$8="Herz",$C$3+10*LOG($C$2/(4*PI()*B211^2))+$C$4+$C$5,IF(Daten_WP!$B$8="Samsung",$C$3+10*LOG($C$2/(4*PI()*B211^2))+$C$4+$C$6))</f>
        <v>37.878580514794407</v>
      </c>
      <c r="D211" s="4">
        <f ca="1">IF(Bezug!$G$2=1,Planungsrichtwerte_Übersicht!$C$5,IF(Bezug!$G$2=2,Planungsrichtwerte_Übersicht!$C$11,Planungsrichtwerte_Übersicht!$C$17))</f>
        <v>45</v>
      </c>
      <c r="E211" s="4">
        <f ca="1">IF(Bezug!$G$2=1,Planungsrichtwerte_Übersicht!$C$6,IF(Bezug!$G$2=2,"-",Planungsrichtwerte_Übersicht!$C$18))</f>
        <v>40</v>
      </c>
      <c r="F211" s="4">
        <f ca="1">IF(Bezug!$G$2=1,Planungsrichtwerte_Übersicht!$C$7,IF(Bezug!$G$2=2,Planungsrichtwerte_Übersicht!$C$13,Planungsrichtwerte_Übersicht!$C$19))</f>
        <v>35</v>
      </c>
      <c r="G211" s="17"/>
      <c r="H211" s="17"/>
    </row>
    <row r="212" spans="1:8" x14ac:dyDescent="0.2">
      <c r="A212" s="4">
        <v>20.399999999999999</v>
      </c>
      <c r="B212" s="4">
        <f ca="1">IF(Daten_WP!$B$8="Samsung",Berechnung_Abstand_Kühlen!A212,0)</f>
        <v>20.399999999999999</v>
      </c>
      <c r="C212" s="16">
        <f ca="1">IF(Daten_WP!$B$8="Herz",$C$3+10*LOG($C$2/(4*PI()*B212^2))+$C$4+$C$5,IF(Daten_WP!$B$8="Samsung",$C$3+10*LOG($C$2/(4*PI()*B212^2))+$C$4+$C$6))</f>
        <v>37.835897924540689</v>
      </c>
      <c r="D212" s="4">
        <f ca="1">IF(Bezug!$G$2=1,Planungsrichtwerte_Übersicht!$C$5,IF(Bezug!$G$2=2,Planungsrichtwerte_Übersicht!$C$11,Planungsrichtwerte_Übersicht!$C$17))</f>
        <v>45</v>
      </c>
      <c r="E212" s="4">
        <f ca="1">IF(Bezug!$G$2=1,Planungsrichtwerte_Übersicht!$C$6,IF(Bezug!$G$2=2,"-",Planungsrichtwerte_Übersicht!$C$18))</f>
        <v>40</v>
      </c>
      <c r="F212" s="4">
        <f ca="1">IF(Bezug!$G$2=1,Planungsrichtwerte_Übersicht!$C$7,IF(Bezug!$G$2=2,Planungsrichtwerte_Übersicht!$C$13,Planungsrichtwerte_Übersicht!$C$19))</f>
        <v>35</v>
      </c>
      <c r="G212" s="17"/>
      <c r="H212" s="17"/>
    </row>
    <row r="213" spans="1:8" x14ac:dyDescent="0.2">
      <c r="A213" s="4">
        <v>20.5</v>
      </c>
      <c r="B213" s="4">
        <f ca="1">IF(Daten_WP!$B$8="Samsung",Berechnung_Abstand_Kühlen!A213,0)</f>
        <v>20.5</v>
      </c>
      <c r="C213" s="16">
        <f ca="1">IF(Daten_WP!$B$8="Herz",$C$3+10*LOG($C$2/(4*PI()*B213^2))+$C$4+$C$5,IF(Daten_WP!$B$8="Samsung",$C$3+10*LOG($C$2/(4*PI()*B213^2))+$C$4+$C$6))</f>
        <v>37.793424051943575</v>
      </c>
      <c r="D213" s="4">
        <f ca="1">IF(Bezug!$G$2=1,Planungsrichtwerte_Übersicht!$C$5,IF(Bezug!$G$2=2,Planungsrichtwerte_Übersicht!$C$11,Planungsrichtwerte_Übersicht!$C$17))</f>
        <v>45</v>
      </c>
      <c r="E213" s="4">
        <f ca="1">IF(Bezug!$G$2=1,Planungsrichtwerte_Übersicht!$C$6,IF(Bezug!$G$2=2,"-",Planungsrichtwerte_Übersicht!$C$18))</f>
        <v>40</v>
      </c>
      <c r="F213" s="4">
        <f ca="1">IF(Bezug!$G$2=1,Planungsrichtwerte_Übersicht!$C$7,IF(Bezug!$G$2=2,Planungsrichtwerte_Übersicht!$C$13,Planungsrichtwerte_Übersicht!$C$19))</f>
        <v>35</v>
      </c>
      <c r="G213" s="17"/>
      <c r="H213" s="17"/>
    </row>
    <row r="214" spans="1:8" x14ac:dyDescent="0.2">
      <c r="A214" s="4">
        <v>20.6</v>
      </c>
      <c r="B214" s="4">
        <f ca="1">IF(Daten_WP!$B$8="Samsung",Berechnung_Abstand_Kühlen!A214,0)</f>
        <v>20.6</v>
      </c>
      <c r="C214" s="16">
        <f ca="1">IF(Daten_WP!$B$8="Herz",$C$3+10*LOG($C$2/(4*PI()*B214^2))+$C$4+$C$5,IF(Daten_WP!$B$8="Samsung",$C$3+10*LOG($C$2/(4*PI()*B214^2))+$C$4+$C$6))</f>
        <v>37.751156865675597</v>
      </c>
      <c r="D214" s="4">
        <f ca="1">IF(Bezug!$G$2=1,Planungsrichtwerte_Übersicht!$C$5,IF(Bezug!$G$2=2,Planungsrichtwerte_Übersicht!$C$11,Planungsrichtwerte_Übersicht!$C$17))</f>
        <v>45</v>
      </c>
      <c r="E214" s="4">
        <f ca="1">IF(Bezug!$G$2=1,Planungsrichtwerte_Übersicht!$C$6,IF(Bezug!$G$2=2,"-",Planungsrichtwerte_Übersicht!$C$18))</f>
        <v>40</v>
      </c>
      <c r="F214" s="4">
        <f ca="1">IF(Bezug!$G$2=1,Planungsrichtwerte_Übersicht!$C$7,IF(Bezug!$G$2=2,Planungsrichtwerte_Übersicht!$C$13,Planungsrichtwerte_Übersicht!$C$19))</f>
        <v>35</v>
      </c>
      <c r="G214" s="17"/>
      <c r="H214" s="17"/>
    </row>
    <row r="215" spans="1:8" x14ac:dyDescent="0.2">
      <c r="A215" s="4">
        <v>20.7</v>
      </c>
      <c r="B215" s="4">
        <f ca="1">IF(Daten_WP!$B$8="Samsung",Berechnung_Abstand_Kühlen!A215,0)</f>
        <v>20.7</v>
      </c>
      <c r="C215" s="16">
        <f ca="1">IF(Daten_WP!$B$8="Herz",$C$3+10*LOG($C$2/(4*PI()*B215^2))+$C$4+$C$5,IF(Daten_WP!$B$8="Samsung",$C$3+10*LOG($C$2/(4*PI()*B215^2))+$C$4+$C$6))</f>
        <v>37.709094363920308</v>
      </c>
      <c r="D215" s="4">
        <f ca="1">IF(Bezug!$G$2=1,Planungsrichtwerte_Übersicht!$C$5,IF(Bezug!$G$2=2,Planungsrichtwerte_Übersicht!$C$11,Planungsrichtwerte_Übersicht!$C$17))</f>
        <v>45</v>
      </c>
      <c r="E215" s="4">
        <f ca="1">IF(Bezug!$G$2=1,Planungsrichtwerte_Übersicht!$C$6,IF(Bezug!$G$2=2,"-",Planungsrichtwerte_Übersicht!$C$18))</f>
        <v>40</v>
      </c>
      <c r="F215" s="4">
        <f ca="1">IF(Bezug!$G$2=1,Planungsrichtwerte_Übersicht!$C$7,IF(Bezug!$G$2=2,Planungsrichtwerte_Übersicht!$C$13,Planungsrichtwerte_Übersicht!$C$19))</f>
        <v>35</v>
      </c>
      <c r="G215" s="17"/>
      <c r="H215" s="17"/>
    </row>
    <row r="216" spans="1:8" x14ac:dyDescent="0.2">
      <c r="A216" s="4">
        <v>20.8</v>
      </c>
      <c r="B216" s="4">
        <f ca="1">IF(Daten_WP!$B$8="Samsung",Berechnung_Abstand_Kühlen!A216,0)</f>
        <v>20.8</v>
      </c>
      <c r="C216" s="16">
        <f ca="1">IF(Daten_WP!$B$8="Herz",$C$3+10*LOG($C$2/(4*PI()*B216^2))+$C$4+$C$5,IF(Daten_WP!$B$8="Samsung",$C$3+10*LOG($C$2/(4*PI()*B216^2))+$C$4+$C$6))</f>
        <v>37.667234573803427</v>
      </c>
      <c r="D216" s="4">
        <f ca="1">IF(Bezug!$G$2=1,Planungsrichtwerte_Übersicht!$C$5,IF(Bezug!$G$2=2,Planungsrichtwerte_Übersicht!$C$11,Planungsrichtwerte_Übersicht!$C$17))</f>
        <v>45</v>
      </c>
      <c r="E216" s="4">
        <f ca="1">IF(Bezug!$G$2=1,Planungsrichtwerte_Übersicht!$C$6,IF(Bezug!$G$2=2,"-",Planungsrichtwerte_Übersicht!$C$18))</f>
        <v>40</v>
      </c>
      <c r="F216" s="4">
        <f ca="1">IF(Bezug!$G$2=1,Planungsrichtwerte_Übersicht!$C$7,IF(Bezug!$G$2=2,Planungsrichtwerte_Übersicht!$C$13,Planungsrichtwerte_Übersicht!$C$19))</f>
        <v>35</v>
      </c>
      <c r="G216" s="17"/>
      <c r="H216" s="17"/>
    </row>
    <row r="217" spans="1:8" x14ac:dyDescent="0.2">
      <c r="A217" s="4">
        <v>20.9</v>
      </c>
      <c r="B217" s="4">
        <f ca="1">IF(Daten_WP!$B$8="Samsung",Berechnung_Abstand_Kühlen!A217,0)</f>
        <v>20.9</v>
      </c>
      <c r="C217" s="16">
        <f ca="1">IF(Daten_WP!$B$8="Herz",$C$3+10*LOG($C$2/(4*PI()*B217^2))+$C$4+$C$5,IF(Daten_WP!$B$8="Samsung",$C$3+10*LOG($C$2/(4*PI()*B217^2))+$C$4+$C$6))</f>
        <v>37.625575550837581</v>
      </c>
      <c r="D217" s="4">
        <f ca="1">IF(Bezug!$G$2=1,Planungsrichtwerte_Übersicht!$C$5,IF(Bezug!$G$2=2,Planungsrichtwerte_Übersicht!$C$11,Planungsrichtwerte_Übersicht!$C$17))</f>
        <v>45</v>
      </c>
      <c r="E217" s="4">
        <f ca="1">IF(Bezug!$G$2=1,Planungsrichtwerte_Übersicht!$C$6,IF(Bezug!$G$2=2,"-",Planungsrichtwerte_Übersicht!$C$18))</f>
        <v>40</v>
      </c>
      <c r="F217" s="4">
        <f ca="1">IF(Bezug!$G$2=1,Planungsrichtwerte_Übersicht!$C$7,IF(Bezug!$G$2=2,Planungsrichtwerte_Übersicht!$C$13,Planungsrichtwerte_Übersicht!$C$19))</f>
        <v>35</v>
      </c>
      <c r="G217" s="17"/>
      <c r="H217" s="17"/>
    </row>
    <row r="218" spans="1:8" x14ac:dyDescent="0.2">
      <c r="A218" s="4">
        <v>21</v>
      </c>
      <c r="B218" s="4">
        <f ca="1">IF(Daten_WP!$B$8="Samsung",Berechnung_Abstand_Kühlen!A218,0)</f>
        <v>21</v>
      </c>
      <c r="C218" s="16">
        <f ca="1">IF(Daten_WP!$B$8="Herz",$C$3+10*LOG($C$2/(4*PI()*B218^2))+$C$4+$C$5,IF(Daten_WP!$B$8="Samsung",$C$3+10*LOG($C$2/(4*PI()*B218^2))+$C$4+$C$6))</f>
        <v>37.584115378380275</v>
      </c>
      <c r="D218" s="4">
        <f ca="1">IF(Bezug!$G$2=1,Planungsrichtwerte_Übersicht!$C$5,IF(Bezug!$G$2=2,Planungsrichtwerte_Übersicht!$C$11,Planungsrichtwerte_Übersicht!$C$17))</f>
        <v>45</v>
      </c>
      <c r="E218" s="4">
        <f ca="1">IF(Bezug!$G$2=1,Planungsrichtwerte_Übersicht!$C$6,IF(Bezug!$G$2=2,"-",Planungsrichtwerte_Übersicht!$C$18))</f>
        <v>40</v>
      </c>
      <c r="F218" s="4">
        <f ca="1">IF(Bezug!$G$2=1,Planungsrichtwerte_Übersicht!$C$7,IF(Bezug!$G$2=2,Planungsrichtwerte_Übersicht!$C$13,Planungsrichtwerte_Übersicht!$C$19))</f>
        <v>35</v>
      </c>
      <c r="G218" s="17"/>
      <c r="H218" s="17"/>
    </row>
    <row r="219" spans="1:8" x14ac:dyDescent="0.2">
      <c r="A219" s="4">
        <v>21.1</v>
      </c>
      <c r="B219" s="4">
        <f ca="1">IF(Daten_WP!$B$8="Samsung",Berechnung_Abstand_Kühlen!A219,0)</f>
        <v>21.1</v>
      </c>
      <c r="C219" s="16">
        <f ca="1">IF(Daten_WP!$B$8="Herz",$C$3+10*LOG($C$2/(4*PI()*B219^2))+$C$4+$C$5,IF(Daten_WP!$B$8="Samsung",$C$3+10*LOG($C$2/(4*PI()*B219^2))+$C$4+$C$6))</f>
        <v>37.542852167104805</v>
      </c>
      <c r="D219" s="4">
        <f ca="1">IF(Bezug!$G$2=1,Planungsrichtwerte_Übersicht!$C$5,IF(Bezug!$G$2=2,Planungsrichtwerte_Übersicht!$C$11,Planungsrichtwerte_Übersicht!$C$17))</f>
        <v>45</v>
      </c>
      <c r="E219" s="4">
        <f ca="1">IF(Bezug!$G$2=1,Planungsrichtwerte_Übersicht!$C$6,IF(Bezug!$G$2=2,"-",Planungsrichtwerte_Übersicht!$C$18))</f>
        <v>40</v>
      </c>
      <c r="F219" s="4">
        <f ca="1">IF(Bezug!$G$2=1,Planungsrichtwerte_Übersicht!$C$7,IF(Bezug!$G$2=2,Planungsrichtwerte_Übersicht!$C$13,Planungsrichtwerte_Übersicht!$C$19))</f>
        <v>35</v>
      </c>
      <c r="G219" s="17"/>
      <c r="H219" s="17"/>
    </row>
    <row r="220" spans="1:8" x14ac:dyDescent="0.2">
      <c r="A220" s="4">
        <v>21.2</v>
      </c>
      <c r="B220" s="4">
        <f ca="1">IF(Daten_WP!$B$8="Samsung",Berechnung_Abstand_Kühlen!A220,0)</f>
        <v>21.2</v>
      </c>
      <c r="C220" s="16">
        <f ca="1">IF(Daten_WP!$B$8="Herz",$C$3+10*LOG($C$2/(4*PI()*B220^2))+$C$4+$C$5,IF(Daten_WP!$B$8="Samsung",$C$3+10*LOG($C$2/(4*PI()*B220^2))+$C$4+$C$6))</f>
        <v>37.501784054483636</v>
      </c>
      <c r="D220" s="4">
        <f ca="1">IF(Bezug!$G$2=1,Planungsrichtwerte_Übersicht!$C$5,IF(Bezug!$G$2=2,Planungsrichtwerte_Übersicht!$C$11,Planungsrichtwerte_Übersicht!$C$17))</f>
        <v>45</v>
      </c>
      <c r="E220" s="4">
        <f ca="1">IF(Bezug!$G$2=1,Planungsrichtwerte_Übersicht!$C$6,IF(Bezug!$G$2=2,"-",Planungsrichtwerte_Übersicht!$C$18))</f>
        <v>40</v>
      </c>
      <c r="F220" s="4">
        <f ca="1">IF(Bezug!$G$2=1,Planungsrichtwerte_Übersicht!$C$7,IF(Bezug!$G$2=2,Planungsrichtwerte_Übersicht!$C$13,Planungsrichtwerte_Übersicht!$C$19))</f>
        <v>35</v>
      </c>
      <c r="G220" s="17"/>
      <c r="H220" s="17"/>
    </row>
    <row r="221" spans="1:8" x14ac:dyDescent="0.2">
      <c r="A221" s="4">
        <v>21.3</v>
      </c>
      <c r="B221" s="4">
        <f ca="1">IF(Daten_WP!$B$8="Samsung",Berechnung_Abstand_Kühlen!A221,0)</f>
        <v>21.3</v>
      </c>
      <c r="C221" s="16">
        <f ca="1">IF(Daten_WP!$B$8="Herz",$C$3+10*LOG($C$2/(4*PI()*B221^2))+$C$4+$C$5,IF(Daten_WP!$B$8="Samsung",$C$3+10*LOG($C$2/(4*PI()*B221^2))+$C$4+$C$6))</f>
        <v>37.460909204283908</v>
      </c>
      <c r="D221" s="4">
        <f ca="1">IF(Bezug!$G$2=1,Planungsrichtwerte_Übersicht!$C$5,IF(Bezug!$G$2=2,Planungsrichtwerte_Übersicht!$C$11,Planungsrichtwerte_Übersicht!$C$17))</f>
        <v>45</v>
      </c>
      <c r="E221" s="4">
        <f ca="1">IF(Bezug!$G$2=1,Planungsrichtwerte_Übersicht!$C$6,IF(Bezug!$G$2=2,"-",Planungsrichtwerte_Übersicht!$C$18))</f>
        <v>40</v>
      </c>
      <c r="F221" s="4">
        <f ca="1">IF(Bezug!$G$2=1,Planungsrichtwerte_Übersicht!$C$7,IF(Bezug!$G$2=2,Planungsrichtwerte_Übersicht!$C$13,Planungsrichtwerte_Übersicht!$C$19))</f>
        <v>35</v>
      </c>
      <c r="G221" s="17"/>
      <c r="H221" s="17"/>
    </row>
    <row r="222" spans="1:8" x14ac:dyDescent="0.2">
      <c r="A222" s="4">
        <v>21.4</v>
      </c>
      <c r="B222" s="4">
        <f ca="1">IF(Daten_WP!$B$8="Samsung",Berechnung_Abstand_Kühlen!A222,0)</f>
        <v>21.4</v>
      </c>
      <c r="C222" s="16">
        <f ca="1">IF(Daten_WP!$B$8="Herz",$C$3+10*LOG($C$2/(4*PI()*B222^2))+$C$4+$C$5,IF(Daten_WP!$B$8="Samsung",$C$3+10*LOG($C$2/(4*PI()*B222^2))+$C$4+$C$6))</f>
        <v>37.420225806074846</v>
      </c>
      <c r="D222" s="4">
        <f ca="1">IF(Bezug!$G$2=1,Planungsrichtwerte_Übersicht!$C$5,IF(Bezug!$G$2=2,Planungsrichtwerte_Übersicht!$C$11,Planungsrichtwerte_Übersicht!$C$17))</f>
        <v>45</v>
      </c>
      <c r="E222" s="4">
        <f ca="1">IF(Bezug!$G$2=1,Planungsrichtwerte_Übersicht!$C$6,IF(Bezug!$G$2=2,"-",Planungsrichtwerte_Übersicht!$C$18))</f>
        <v>40</v>
      </c>
      <c r="F222" s="4">
        <f ca="1">IF(Bezug!$G$2=1,Planungsrichtwerte_Übersicht!$C$7,IF(Bezug!$G$2=2,Planungsrichtwerte_Übersicht!$C$13,Planungsrichtwerte_Übersicht!$C$19))</f>
        <v>35</v>
      </c>
      <c r="G222" s="17"/>
      <c r="H222" s="17"/>
    </row>
    <row r="223" spans="1:8" x14ac:dyDescent="0.2">
      <c r="A223" s="4">
        <v>21.5</v>
      </c>
      <c r="B223" s="4">
        <f ca="1">IF(Daten_WP!$B$8="Samsung",Berechnung_Abstand_Kühlen!A223,0)</f>
        <v>21.5</v>
      </c>
      <c r="C223" s="16">
        <f ca="1">IF(Daten_WP!$B$8="Herz",$C$3+10*LOG($C$2/(4*PI()*B223^2))+$C$4+$C$5,IF(Daten_WP!$B$8="Samsung",$C$3+10*LOG($C$2/(4*PI()*B223^2))+$C$4+$C$6))</f>
        <v>37.379732074746556</v>
      </c>
      <c r="D223" s="4">
        <f ca="1">IF(Bezug!$G$2=1,Planungsrichtwerte_Übersicht!$C$5,IF(Bezug!$G$2=2,Planungsrichtwerte_Übersicht!$C$11,Planungsrichtwerte_Übersicht!$C$17))</f>
        <v>45</v>
      </c>
      <c r="E223" s="4">
        <f ca="1">IF(Bezug!$G$2=1,Planungsrichtwerte_Übersicht!$C$6,IF(Bezug!$G$2=2,"-",Planungsrichtwerte_Übersicht!$C$18))</f>
        <v>40</v>
      </c>
      <c r="F223" s="4">
        <f ca="1">IF(Bezug!$G$2=1,Planungsrichtwerte_Übersicht!$C$7,IF(Bezug!$G$2=2,Planungsrichtwerte_Übersicht!$C$13,Planungsrichtwerte_Übersicht!$C$19))</f>
        <v>35</v>
      </c>
      <c r="G223" s="17"/>
      <c r="H223" s="17"/>
    </row>
    <row r="224" spans="1:8" x14ac:dyDescent="0.2">
      <c r="A224" s="4">
        <v>21.6</v>
      </c>
      <c r="B224" s="4">
        <f ca="1">IF(Daten_WP!$B$8="Samsung",Berechnung_Abstand_Kühlen!A224,0)</f>
        <v>21.6</v>
      </c>
      <c r="C224" s="16">
        <f ca="1">IF(Daten_WP!$B$8="Herz",$C$3+10*LOG($C$2/(4*PI()*B224^2))+$C$4+$C$5,IF(Daten_WP!$B$8="Samsung",$C$3+10*LOG($C$2/(4*PI()*B224^2))+$C$4+$C$6))</f>
        <v>37.339426250040042</v>
      </c>
      <c r="D224" s="4">
        <f ca="1">IF(Bezug!$G$2=1,Planungsrichtwerte_Übersicht!$C$5,IF(Bezug!$G$2=2,Planungsrichtwerte_Übersicht!$C$11,Planungsrichtwerte_Übersicht!$C$17))</f>
        <v>45</v>
      </c>
      <c r="E224" s="4">
        <f ca="1">IF(Bezug!$G$2=1,Planungsrichtwerte_Übersicht!$C$6,IF(Bezug!$G$2=2,"-",Planungsrichtwerte_Übersicht!$C$18))</f>
        <v>40</v>
      </c>
      <c r="F224" s="4">
        <f ca="1">IF(Bezug!$G$2=1,Planungsrichtwerte_Übersicht!$C$7,IF(Bezug!$G$2=2,Planungsrichtwerte_Übersicht!$C$13,Planungsrichtwerte_Übersicht!$C$19))</f>
        <v>35</v>
      </c>
      <c r="G224" s="17"/>
      <c r="H224" s="17"/>
    </row>
    <row r="225" spans="1:8" x14ac:dyDescent="0.2">
      <c r="A225" s="4">
        <v>21.7</v>
      </c>
      <c r="B225" s="4">
        <f ca="1">IF(Daten_WP!$B$8="Samsung",Berechnung_Abstand_Kühlen!A225,0)</f>
        <v>21.7</v>
      </c>
      <c r="C225" s="16">
        <f ca="1">IF(Daten_WP!$B$8="Herz",$C$3+10*LOG($C$2/(4*PI()*B225^2))+$C$4+$C$5,IF(Daten_WP!$B$8="Samsung",$C$3+10*LOG($C$2/(4*PI()*B225^2))+$C$4+$C$6))</f>
        <v>37.299306596088073</v>
      </c>
      <c r="D225" s="4">
        <f ca="1">IF(Bezug!$G$2=1,Planungsrichtwerte_Übersicht!$C$5,IF(Bezug!$G$2=2,Planungsrichtwerte_Übersicht!$C$11,Planungsrichtwerte_Übersicht!$C$17))</f>
        <v>45</v>
      </c>
      <c r="E225" s="4">
        <f ca="1">IF(Bezug!$G$2=1,Planungsrichtwerte_Übersicht!$C$6,IF(Bezug!$G$2=2,"-",Planungsrichtwerte_Übersicht!$C$18))</f>
        <v>40</v>
      </c>
      <c r="F225" s="4">
        <f ca="1">IF(Bezug!$G$2=1,Planungsrichtwerte_Übersicht!$C$7,IF(Bezug!$G$2=2,Planungsrichtwerte_Übersicht!$C$13,Planungsrichtwerte_Übersicht!$C$19))</f>
        <v>35</v>
      </c>
      <c r="G225" s="17"/>
      <c r="H225" s="17"/>
    </row>
    <row r="226" spans="1:8" x14ac:dyDescent="0.2">
      <c r="A226" s="4">
        <v>21.8</v>
      </c>
      <c r="B226" s="4">
        <f ca="1">IF(Daten_WP!$B$8="Samsung",Berechnung_Abstand_Kühlen!A226,0)</f>
        <v>21.8</v>
      </c>
      <c r="C226" s="16">
        <f ca="1">IF(Daten_WP!$B$8="Herz",$C$3+10*LOG($C$2/(4*PI()*B226^2))+$C$4+$C$5,IF(Daten_WP!$B$8="Samsung",$C$3+10*LOG($C$2/(4*PI()*B226^2))+$C$4+$C$6))</f>
        <v>37.259371400966565</v>
      </c>
      <c r="D226" s="4">
        <f ca="1">IF(Bezug!$G$2=1,Planungsrichtwerte_Übersicht!$C$5,IF(Bezug!$G$2=2,Planungsrichtwerte_Übersicht!$C$11,Planungsrichtwerte_Übersicht!$C$17))</f>
        <v>45</v>
      </c>
      <c r="E226" s="4">
        <f ca="1">IF(Bezug!$G$2=1,Planungsrichtwerte_Übersicht!$C$6,IF(Bezug!$G$2=2,"-",Planungsrichtwerte_Übersicht!$C$18))</f>
        <v>40</v>
      </c>
      <c r="F226" s="4">
        <f ca="1">IF(Bezug!$G$2=1,Planungsrichtwerte_Übersicht!$C$7,IF(Bezug!$G$2=2,Planungsrichtwerte_Übersicht!$C$13,Planungsrichtwerte_Übersicht!$C$19))</f>
        <v>35</v>
      </c>
      <c r="G226" s="17"/>
      <c r="H226" s="17"/>
    </row>
    <row r="227" spans="1:8" x14ac:dyDescent="0.2">
      <c r="A227" s="4">
        <v>21.9</v>
      </c>
      <c r="B227" s="4">
        <f ca="1">IF(Daten_WP!$B$8="Samsung",Berechnung_Abstand_Kühlen!A227,0)</f>
        <v>21.9</v>
      </c>
      <c r="C227" s="16">
        <f ca="1">IF(Daten_WP!$B$8="Herz",$C$3+10*LOG($C$2/(4*PI()*B227^2))+$C$4+$C$5,IF(Daten_WP!$B$8="Samsung",$C$3+10*LOG($C$2/(4*PI()*B227^2))+$C$4+$C$6))</f>
        <v>37.219618976256299</v>
      </c>
      <c r="D227" s="4">
        <f ca="1">IF(Bezug!$G$2=1,Planungsrichtwerte_Übersicht!$C$5,IF(Bezug!$G$2=2,Planungsrichtwerte_Übersicht!$C$11,Planungsrichtwerte_Übersicht!$C$17))</f>
        <v>45</v>
      </c>
      <c r="E227" s="4">
        <f ca="1">IF(Bezug!$G$2=1,Planungsrichtwerte_Übersicht!$C$6,IF(Bezug!$G$2=2,"-",Planungsrichtwerte_Übersicht!$C$18))</f>
        <v>40</v>
      </c>
      <c r="F227" s="4">
        <f ca="1">IF(Bezug!$G$2=1,Planungsrichtwerte_Übersicht!$C$7,IF(Bezug!$G$2=2,Planungsrichtwerte_Übersicht!$C$13,Planungsrichtwerte_Übersicht!$C$19))</f>
        <v>35</v>
      </c>
      <c r="G227" s="17"/>
      <c r="H227" s="17"/>
    </row>
    <row r="228" spans="1:8" x14ac:dyDescent="0.2">
      <c r="A228" s="4">
        <v>22</v>
      </c>
      <c r="B228" s="4">
        <f ca="1">IF(Daten_WP!$B$8="Samsung",Berechnung_Abstand_Kühlen!A228,0)</f>
        <v>22</v>
      </c>
      <c r="C228" s="16">
        <f ca="1">IF(Daten_WP!$B$8="Herz",$C$3+10*LOG($C$2/(4*PI()*B228^2))+$C$4+$C$5,IF(Daten_WP!$B$8="Samsung",$C$3+10*LOG($C$2/(4*PI()*B228^2))+$C$4+$C$6))</f>
        <v>37.180047656614533</v>
      </c>
      <c r="D228" s="4">
        <f ca="1">IF(Bezug!$G$2=1,Planungsrichtwerte_Übersicht!$C$5,IF(Bezug!$G$2=2,Planungsrichtwerte_Übersicht!$C$11,Planungsrichtwerte_Übersicht!$C$17))</f>
        <v>45</v>
      </c>
      <c r="E228" s="4">
        <f ca="1">IF(Bezug!$G$2=1,Planungsrichtwerte_Übersicht!$C$6,IF(Bezug!$G$2=2,"-",Planungsrichtwerte_Übersicht!$C$18))</f>
        <v>40</v>
      </c>
      <c r="F228" s="4">
        <f ca="1">IF(Bezug!$G$2=1,Planungsrichtwerte_Übersicht!$C$7,IF(Bezug!$G$2=2,Planungsrichtwerte_Übersicht!$C$13,Planungsrichtwerte_Übersicht!$C$19))</f>
        <v>35</v>
      </c>
      <c r="G228" s="17"/>
      <c r="H228" s="17"/>
    </row>
    <row r="229" spans="1:8" x14ac:dyDescent="0.2">
      <c r="A229" s="4">
        <v>22.1</v>
      </c>
      <c r="B229" s="4">
        <f ca="1">IF(Daten_WP!$B$8="Samsung",Berechnung_Abstand_Kühlen!A229,0)</f>
        <v>22.1</v>
      </c>
      <c r="C229" s="16">
        <f ca="1">IF(Daten_WP!$B$8="Herz",$C$3+10*LOG($C$2/(4*PI()*B229^2))+$C$4+$C$5,IF(Daten_WP!$B$8="Samsung",$C$3+10*LOG($C$2/(4*PI()*B229^2))+$C$4+$C$6))</f>
        <v>37.140655799356445</v>
      </c>
      <c r="D229" s="4">
        <f ca="1">IF(Bezug!$G$2=1,Planungsrichtwerte_Übersicht!$C$5,IF(Bezug!$G$2=2,Planungsrichtwerte_Übersicht!$C$11,Planungsrichtwerte_Übersicht!$C$17))</f>
        <v>45</v>
      </c>
      <c r="E229" s="4">
        <f ca="1">IF(Bezug!$G$2=1,Planungsrichtwerte_Übersicht!$C$6,IF(Bezug!$G$2=2,"-",Planungsrichtwerte_Übersicht!$C$18))</f>
        <v>40</v>
      </c>
      <c r="F229" s="4">
        <f ca="1">IF(Bezug!$G$2=1,Planungsrichtwerte_Übersicht!$C$7,IF(Bezug!$G$2=2,Planungsrichtwerte_Übersicht!$C$13,Planungsrichtwerte_Übersicht!$C$19))</f>
        <v>35</v>
      </c>
      <c r="G229" s="17"/>
      <c r="H229" s="17"/>
    </row>
    <row r="230" spans="1:8" x14ac:dyDescent="0.2">
      <c r="A230" s="4">
        <v>22.2</v>
      </c>
      <c r="B230" s="4">
        <f ca="1">IF(Daten_WP!$B$8="Samsung",Berechnung_Abstand_Kühlen!A230,0)</f>
        <v>22.2</v>
      </c>
      <c r="C230" s="16">
        <f ca="1">IF(Daten_WP!$B$8="Herz",$C$3+10*LOG($C$2/(4*PI()*B230^2))+$C$4+$C$5,IF(Daten_WP!$B$8="Samsung",$C$3+10*LOG($C$2/(4*PI()*B230^2))+$C$4+$C$6))</f>
        <v>37.101441784045889</v>
      </c>
      <c r="D230" s="4">
        <f ca="1">IF(Bezug!$G$2=1,Planungsrichtwerte_Übersicht!$C$5,IF(Bezug!$G$2=2,Planungsrichtwerte_Übersicht!$C$11,Planungsrichtwerte_Übersicht!$C$17))</f>
        <v>45</v>
      </c>
      <c r="E230" s="4">
        <f ca="1">IF(Bezug!$G$2=1,Planungsrichtwerte_Übersicht!$C$6,IF(Bezug!$G$2=2,"-",Planungsrichtwerte_Übersicht!$C$18))</f>
        <v>40</v>
      </c>
      <c r="F230" s="4">
        <f ca="1">IF(Bezug!$G$2=1,Planungsrichtwerte_Übersicht!$C$7,IF(Bezug!$G$2=2,Planungsrichtwerte_Übersicht!$C$13,Planungsrichtwerte_Übersicht!$C$19))</f>
        <v>35</v>
      </c>
      <c r="G230" s="17"/>
      <c r="H230" s="17"/>
    </row>
    <row r="231" spans="1:8" x14ac:dyDescent="0.2">
      <c r="A231" s="4">
        <v>22.3</v>
      </c>
      <c r="B231" s="4">
        <f ca="1">IF(Daten_WP!$B$8="Samsung",Berechnung_Abstand_Kühlen!A231,0)</f>
        <v>22.3</v>
      </c>
      <c r="C231" s="16">
        <f ca="1">IF(Daten_WP!$B$8="Herz",$C$3+10*LOG($C$2/(4*PI()*B231^2))+$C$4+$C$5,IF(Daten_WP!$B$8="Samsung",$C$3+10*LOG($C$2/(4*PI()*B231^2))+$C$4+$C$6))</f>
        <v>37.062404012095449</v>
      </c>
      <c r="D231" s="4">
        <f ca="1">IF(Bezug!$G$2=1,Planungsrichtwerte_Übersicht!$C$5,IF(Bezug!$G$2=2,Planungsrichtwerte_Übersicht!$C$11,Planungsrichtwerte_Übersicht!$C$17))</f>
        <v>45</v>
      </c>
      <c r="E231" s="4">
        <f ca="1">IF(Bezug!$G$2=1,Planungsrichtwerte_Übersicht!$C$6,IF(Bezug!$G$2=2,"-",Planungsrichtwerte_Übersicht!$C$18))</f>
        <v>40</v>
      </c>
      <c r="F231" s="4">
        <f ca="1">IF(Bezug!$G$2=1,Planungsrichtwerte_Übersicht!$C$7,IF(Bezug!$G$2=2,Planungsrichtwerte_Übersicht!$C$13,Planungsrichtwerte_Übersicht!$C$19))</f>
        <v>35</v>
      </c>
      <c r="G231" s="17"/>
      <c r="H231" s="17"/>
    </row>
    <row r="232" spans="1:8" x14ac:dyDescent="0.2">
      <c r="A232" s="4">
        <v>22.4</v>
      </c>
      <c r="B232" s="4">
        <f ca="1">IF(Daten_WP!$B$8="Samsung",Berechnung_Abstand_Kühlen!A232,0)</f>
        <v>22.4</v>
      </c>
      <c r="C232" s="16">
        <f ca="1">IF(Daten_WP!$B$8="Herz",$C$3+10*LOG($C$2/(4*PI()*B232^2))+$C$4+$C$5,IF(Daten_WP!$B$8="Samsung",$C$3+10*LOG($C$2/(4*PI()*B232^2))+$C$4+$C$6))</f>
        <v>37.023540906375409</v>
      </c>
      <c r="D232" s="4">
        <f ca="1">IF(Bezug!$G$2=1,Planungsrichtwerte_Übersicht!$C$5,IF(Bezug!$G$2=2,Planungsrichtwerte_Übersicht!$C$11,Planungsrichtwerte_Übersicht!$C$17))</f>
        <v>45</v>
      </c>
      <c r="E232" s="4">
        <f ca="1">IF(Bezug!$G$2=1,Planungsrichtwerte_Übersicht!$C$6,IF(Bezug!$G$2=2,"-",Planungsrichtwerte_Übersicht!$C$18))</f>
        <v>40</v>
      </c>
      <c r="F232" s="4">
        <f ca="1">IF(Bezug!$G$2=1,Planungsrichtwerte_Übersicht!$C$7,IF(Bezug!$G$2=2,Planungsrichtwerte_Übersicht!$C$13,Planungsrichtwerte_Übersicht!$C$19))</f>
        <v>35</v>
      </c>
      <c r="G232" s="17"/>
      <c r="H232" s="17"/>
    </row>
    <row r="233" spans="1:8" x14ac:dyDescent="0.2">
      <c r="A233" s="4">
        <v>22.5</v>
      </c>
      <c r="B233" s="4">
        <f ca="1">IF(Daten_WP!$B$8="Samsung",Berechnung_Abstand_Kühlen!A233,0)</f>
        <v>22.5</v>
      </c>
      <c r="C233" s="16">
        <f ca="1">IF(Daten_WP!$B$8="Herz",$C$3+10*LOG($C$2/(4*PI()*B233^2))+$C$4+$C$5,IF(Daten_WP!$B$8="Samsung",$C$3+10*LOG($C$2/(4*PI()*B233^2))+$C$4+$C$6))</f>
        <v>36.984850910831412</v>
      </c>
      <c r="D233" s="4">
        <f ca="1">IF(Bezug!$G$2=1,Planungsrichtwerte_Übersicht!$C$5,IF(Bezug!$G$2=2,Planungsrichtwerte_Übersicht!$C$11,Planungsrichtwerte_Übersicht!$C$17))</f>
        <v>45</v>
      </c>
      <c r="E233" s="4">
        <f ca="1">IF(Bezug!$G$2=1,Planungsrichtwerte_Übersicht!$C$6,IF(Bezug!$G$2=2,"-",Planungsrichtwerte_Übersicht!$C$18))</f>
        <v>40</v>
      </c>
      <c r="F233" s="4">
        <f ca="1">IF(Bezug!$G$2=1,Planungsrichtwerte_Übersicht!$C$7,IF(Bezug!$G$2=2,Planungsrichtwerte_Übersicht!$C$13,Planungsrichtwerte_Übersicht!$C$19))</f>
        <v>35</v>
      </c>
      <c r="G233" s="17"/>
      <c r="H233" s="17"/>
    </row>
    <row r="234" spans="1:8" x14ac:dyDescent="0.2">
      <c r="A234" s="4">
        <v>22.6</v>
      </c>
      <c r="B234" s="4">
        <f ca="1">IF(Daten_WP!$B$8="Samsung",Berechnung_Abstand_Kühlen!A234,0)</f>
        <v>22.6</v>
      </c>
      <c r="C234" s="16">
        <f ca="1">IF(Daten_WP!$B$8="Herz",$C$3+10*LOG($C$2/(4*PI()*B234^2))+$C$4+$C$5,IF(Daten_WP!$B$8="Samsung",$C$3+10*LOG($C$2/(4*PI()*B234^2))+$C$4+$C$6))</f>
        <v>36.946332490110642</v>
      </c>
      <c r="D234" s="4">
        <f ca="1">IF(Bezug!$G$2=1,Planungsrichtwerte_Übersicht!$C$5,IF(Bezug!$G$2=2,Planungsrichtwerte_Übersicht!$C$11,Planungsrichtwerte_Übersicht!$C$17))</f>
        <v>45</v>
      </c>
      <c r="E234" s="4">
        <f ca="1">IF(Bezug!$G$2=1,Planungsrichtwerte_Übersicht!$C$6,IF(Bezug!$G$2=2,"-",Planungsrichtwerte_Übersicht!$C$18))</f>
        <v>40</v>
      </c>
      <c r="F234" s="4">
        <f ca="1">IF(Bezug!$G$2=1,Planungsrichtwerte_Übersicht!$C$7,IF(Bezug!$G$2=2,Planungsrichtwerte_Übersicht!$C$13,Planungsrichtwerte_Übersicht!$C$19))</f>
        <v>35</v>
      </c>
      <c r="G234" s="17"/>
      <c r="H234" s="17"/>
    </row>
    <row r="235" spans="1:8" x14ac:dyDescent="0.2">
      <c r="A235" s="4">
        <v>22.7</v>
      </c>
      <c r="B235" s="4">
        <f ca="1">IF(Daten_WP!$B$8="Samsung",Berechnung_Abstand_Kühlen!A235,0)</f>
        <v>22.7</v>
      </c>
      <c r="C235" s="16">
        <f ca="1">IF(Daten_WP!$B$8="Herz",$C$3+10*LOG($C$2/(4*PI()*B235^2))+$C$4+$C$5,IF(Daten_WP!$B$8="Samsung",$C$3+10*LOG($C$2/(4*PI()*B235^2))+$C$4+$C$6))</f>
        <v>36.907984129196208</v>
      </c>
      <c r="D235" s="4">
        <f ca="1">IF(Bezug!$G$2=1,Planungsrichtwerte_Übersicht!$C$5,IF(Bezug!$G$2=2,Planungsrichtwerte_Übersicht!$C$11,Planungsrichtwerte_Übersicht!$C$17))</f>
        <v>45</v>
      </c>
      <c r="E235" s="4">
        <f ca="1">IF(Bezug!$G$2=1,Planungsrichtwerte_Übersicht!$C$6,IF(Bezug!$G$2=2,"-",Planungsrichtwerte_Übersicht!$C$18))</f>
        <v>40</v>
      </c>
      <c r="F235" s="4">
        <f ca="1">IF(Bezug!$G$2=1,Planungsrichtwerte_Übersicht!$C$7,IF(Bezug!$G$2=2,Planungsrichtwerte_Übersicht!$C$13,Planungsrichtwerte_Übersicht!$C$19))</f>
        <v>35</v>
      </c>
      <c r="G235" s="17"/>
      <c r="H235" s="17"/>
    </row>
    <row r="236" spans="1:8" x14ac:dyDescent="0.2">
      <c r="A236" s="4">
        <v>22.8</v>
      </c>
      <c r="B236" s="4">
        <f ca="1">IF(Daten_WP!$B$8="Samsung",Berechnung_Abstand_Kühlen!A236,0)</f>
        <v>22.8</v>
      </c>
      <c r="C236" s="16">
        <f ca="1">IF(Daten_WP!$B$8="Herz",$C$3+10*LOG($C$2/(4*PI()*B236^2))+$C$4+$C$5,IF(Daten_WP!$B$8="Samsung",$C$3+10*LOG($C$2/(4*PI()*B236^2))+$C$4+$C$6))</f>
        <v>36.869804333049586</v>
      </c>
      <c r="D236" s="4">
        <f ca="1">IF(Bezug!$G$2=1,Planungsrichtwerte_Übersicht!$C$5,IF(Bezug!$G$2=2,Planungsrichtwerte_Übersicht!$C$11,Planungsrichtwerte_Übersicht!$C$17))</f>
        <v>45</v>
      </c>
      <c r="E236" s="4">
        <f ca="1">IF(Bezug!$G$2=1,Planungsrichtwerte_Übersicht!$C$6,IF(Bezug!$G$2=2,"-",Planungsrichtwerte_Übersicht!$C$18))</f>
        <v>40</v>
      </c>
      <c r="F236" s="4">
        <f ca="1">IF(Bezug!$G$2=1,Planungsrichtwerte_Übersicht!$C$7,IF(Bezug!$G$2=2,Planungsrichtwerte_Übersicht!$C$13,Planungsrichtwerte_Übersicht!$C$19))</f>
        <v>35</v>
      </c>
      <c r="G236" s="17"/>
      <c r="H236" s="17"/>
    </row>
    <row r="237" spans="1:8" x14ac:dyDescent="0.2">
      <c r="A237" s="4">
        <v>22.9</v>
      </c>
      <c r="B237" s="4">
        <f ca="1">IF(Daten_WP!$B$8="Samsung",Berechnung_Abstand_Kühlen!A237,0)</f>
        <v>22.9</v>
      </c>
      <c r="C237" s="16">
        <f ca="1">IF(Daten_WP!$B$8="Herz",$C$3+10*LOG($C$2/(4*PI()*B237^2))+$C$4+$C$5,IF(Daten_WP!$B$8="Samsung",$C$3+10*LOG($C$2/(4*PI()*B237^2))+$C$4+$C$6))</f>
        <v>36.831791626260902</v>
      </c>
      <c r="D237" s="4">
        <f ca="1">IF(Bezug!$G$2=1,Planungsrichtwerte_Übersicht!$C$5,IF(Bezug!$G$2=2,Planungsrichtwerte_Übersicht!$C$11,Planungsrichtwerte_Übersicht!$C$17))</f>
        <v>45</v>
      </c>
      <c r="E237" s="4">
        <f ca="1">IF(Bezug!$G$2=1,Planungsrichtwerte_Übersicht!$C$6,IF(Bezug!$G$2=2,"-",Planungsrichtwerte_Übersicht!$C$18))</f>
        <v>40</v>
      </c>
      <c r="F237" s="4">
        <f ca="1">IF(Bezug!$G$2=1,Planungsrichtwerte_Übersicht!$C$7,IF(Bezug!$G$2=2,Planungsrichtwerte_Übersicht!$C$13,Planungsrichtwerte_Übersicht!$C$19))</f>
        <v>35</v>
      </c>
      <c r="G237" s="17"/>
      <c r="H237" s="17"/>
    </row>
    <row r="238" spans="1:8" x14ac:dyDescent="0.2">
      <c r="A238" s="4">
        <v>23</v>
      </c>
      <c r="B238" s="4">
        <f ca="1">IF(Daten_WP!$B$8="Samsung",Berechnung_Abstand_Kühlen!A238,0)</f>
        <v>23</v>
      </c>
      <c r="C238" s="16">
        <f ca="1">IF(Daten_WP!$B$8="Herz",$C$3+10*LOG($C$2/(4*PI()*B238^2))+$C$4+$C$5,IF(Daten_WP!$B$8="Samsung",$C$3+10*LOG($C$2/(4*PI()*B238^2))+$C$4+$C$6))</f>
        <v>36.793944552706805</v>
      </c>
      <c r="D238" s="4">
        <f ca="1">IF(Bezug!$G$2=1,Planungsrichtwerte_Übersicht!$C$5,IF(Bezug!$G$2=2,Planungsrichtwerte_Übersicht!$C$11,Planungsrichtwerte_Übersicht!$C$17))</f>
        <v>45</v>
      </c>
      <c r="E238" s="4">
        <f ca="1">IF(Bezug!$G$2=1,Planungsrichtwerte_Übersicht!$C$6,IF(Bezug!$G$2=2,"-",Planungsrichtwerte_Übersicht!$C$18))</f>
        <v>40</v>
      </c>
      <c r="F238" s="4">
        <f ca="1">IF(Bezug!$G$2=1,Planungsrichtwerte_Übersicht!$C$7,IF(Bezug!$G$2=2,Planungsrichtwerte_Übersicht!$C$13,Planungsrichtwerte_Übersicht!$C$19))</f>
        <v>35</v>
      </c>
      <c r="G238" s="17"/>
      <c r="H238" s="17"/>
    </row>
    <row r="239" spans="1:8" x14ac:dyDescent="0.2">
      <c r="A239" s="4">
        <v>23.1</v>
      </c>
      <c r="B239" s="4">
        <f ca="1">IF(Daten_WP!$B$8="Samsung",Berechnung_Abstand_Kühlen!A239,0)</f>
        <v>23.1</v>
      </c>
      <c r="C239" s="16">
        <f ca="1">IF(Daten_WP!$B$8="Herz",$C$3+10*LOG($C$2/(4*PI()*B239^2))+$C$4+$C$5,IF(Daten_WP!$B$8="Samsung",$C$3+10*LOG($C$2/(4*PI()*B239^2))+$C$4+$C$6))</f>
        <v>36.756261675215775</v>
      </c>
      <c r="D239" s="4">
        <f ca="1">IF(Bezug!$G$2=1,Planungsrichtwerte_Übersicht!$C$5,IF(Bezug!$G$2=2,Planungsrichtwerte_Übersicht!$C$11,Planungsrichtwerte_Übersicht!$C$17))</f>
        <v>45</v>
      </c>
      <c r="E239" s="4">
        <f ca="1">IF(Bezug!$G$2=1,Planungsrichtwerte_Übersicht!$C$6,IF(Bezug!$G$2=2,"-",Planungsrichtwerte_Übersicht!$C$18))</f>
        <v>40</v>
      </c>
      <c r="F239" s="4">
        <f ca="1">IF(Bezug!$G$2=1,Planungsrichtwerte_Übersicht!$C$7,IF(Bezug!$G$2=2,Planungsrichtwerte_Übersicht!$C$13,Planungsrichtwerte_Übersicht!$C$19))</f>
        <v>35</v>
      </c>
      <c r="G239" s="17"/>
      <c r="H239" s="17"/>
    </row>
    <row r="240" spans="1:8" x14ac:dyDescent="0.2">
      <c r="A240" s="4">
        <v>23.2</v>
      </c>
      <c r="B240" s="4">
        <f ca="1">IF(Daten_WP!$B$8="Samsung",Berechnung_Abstand_Kühlen!A240,0)</f>
        <v>23.2</v>
      </c>
      <c r="C240" s="16">
        <f ca="1">IF(Daten_WP!$B$8="Herz",$C$3+10*LOG($C$2/(4*PI()*B240^2))+$C$4+$C$5,IF(Daten_WP!$B$8="Samsung",$C$3+10*LOG($C$2/(4*PI()*B240^2))+$C$4+$C$6))</f>
        <v>36.718741575240664</v>
      </c>
      <c r="D240" s="4">
        <f ca="1">IF(Bezug!$G$2=1,Planungsrichtwerte_Übersicht!$C$5,IF(Bezug!$G$2=2,Planungsrichtwerte_Übersicht!$C$11,Planungsrichtwerte_Übersicht!$C$17))</f>
        <v>45</v>
      </c>
      <c r="E240" s="4">
        <f ca="1">IF(Bezug!$G$2=1,Planungsrichtwerte_Übersicht!$C$6,IF(Bezug!$G$2=2,"-",Planungsrichtwerte_Übersicht!$C$18))</f>
        <v>40</v>
      </c>
      <c r="F240" s="4">
        <f ca="1">IF(Bezug!$G$2=1,Planungsrichtwerte_Übersicht!$C$7,IF(Bezug!$G$2=2,Planungsrichtwerte_Übersicht!$C$13,Planungsrichtwerte_Übersicht!$C$19))</f>
        <v>35</v>
      </c>
      <c r="G240" s="17"/>
      <c r="H240" s="17"/>
    </row>
    <row r="241" spans="1:8" x14ac:dyDescent="0.2">
      <c r="A241" s="4">
        <v>23.3</v>
      </c>
      <c r="B241" s="4">
        <f ca="1">IF(Daten_WP!$B$8="Samsung",Berechnung_Abstand_Kühlen!A241,0)</f>
        <v>23.3</v>
      </c>
      <c r="C241" s="16">
        <f ca="1">IF(Daten_WP!$B$8="Herz",$C$3+10*LOG($C$2/(4*PI()*B241^2))+$C$4+$C$5,IF(Daten_WP!$B$8="Samsung",$C$3+10*LOG($C$2/(4*PI()*B241^2))+$C$4+$C$6))</f>
        <v>36.681382852538277</v>
      </c>
      <c r="D241" s="4">
        <f ca="1">IF(Bezug!$G$2=1,Planungsrichtwerte_Übersicht!$C$5,IF(Bezug!$G$2=2,Planungsrichtwerte_Übersicht!$C$11,Planungsrichtwerte_Übersicht!$C$17))</f>
        <v>45</v>
      </c>
      <c r="E241" s="4">
        <f ca="1">IF(Bezug!$G$2=1,Planungsrichtwerte_Übersicht!$C$6,IF(Bezug!$G$2=2,"-",Planungsrichtwerte_Übersicht!$C$18))</f>
        <v>40</v>
      </c>
      <c r="F241" s="4">
        <f ca="1">IF(Bezug!$G$2=1,Planungsrichtwerte_Übersicht!$C$7,IF(Bezug!$G$2=2,Planungsrichtwerte_Übersicht!$C$13,Planungsrichtwerte_Übersicht!$C$19))</f>
        <v>35</v>
      </c>
      <c r="G241" s="17"/>
      <c r="H241" s="17"/>
    </row>
    <row r="242" spans="1:8" x14ac:dyDescent="0.2">
      <c r="A242" s="4">
        <v>23.4</v>
      </c>
      <c r="B242" s="4">
        <f ca="1">IF(Daten_WP!$B$8="Samsung",Berechnung_Abstand_Kühlen!A242,0)</f>
        <v>23.4</v>
      </c>
      <c r="C242" s="16">
        <f ca="1">IF(Daten_WP!$B$8="Herz",$C$3+10*LOG($C$2/(4*PI()*B242^2))+$C$4+$C$5,IF(Daten_WP!$B$8="Samsung",$C$3+10*LOG($C$2/(4*PI()*B242^2))+$C$4+$C$6))</f>
        <v>36.644184124855805</v>
      </c>
      <c r="D242" s="4">
        <f ca="1">IF(Bezug!$G$2=1,Planungsrichtwerte_Übersicht!$C$5,IF(Bezug!$G$2=2,Planungsrichtwerte_Übersicht!$C$11,Planungsrichtwerte_Übersicht!$C$17))</f>
        <v>45</v>
      </c>
      <c r="E242" s="4">
        <f ca="1">IF(Bezug!$G$2=1,Planungsrichtwerte_Übersicht!$C$6,IF(Bezug!$G$2=2,"-",Planungsrichtwerte_Übersicht!$C$18))</f>
        <v>40</v>
      </c>
      <c r="F242" s="4">
        <f ca="1">IF(Bezug!$G$2=1,Planungsrichtwerte_Übersicht!$C$7,IF(Bezug!$G$2=2,Planungsrichtwerte_Übersicht!$C$13,Planungsrichtwerte_Übersicht!$C$19))</f>
        <v>35</v>
      </c>
      <c r="G242" s="17"/>
      <c r="H242" s="17"/>
    </row>
    <row r="243" spans="1:8" x14ac:dyDescent="0.2">
      <c r="A243" s="4">
        <v>23.5</v>
      </c>
      <c r="B243" s="4">
        <f ca="1">IF(Daten_WP!$B$8="Samsung",Berechnung_Abstand_Kühlen!A243,0)</f>
        <v>23.5</v>
      </c>
      <c r="C243" s="16">
        <f ca="1">IF(Daten_WP!$B$8="Herz",$C$3+10*LOG($C$2/(4*PI()*B243^2))+$C$4+$C$5,IF(Daten_WP!$B$8="Samsung",$C$3+10*LOG($C$2/(4*PI()*B243^2))+$C$4+$C$6))</f>
        <v>36.607144027623939</v>
      </c>
      <c r="D243" s="4">
        <f ca="1">IF(Bezug!$G$2=1,Planungsrichtwerte_Übersicht!$C$5,IF(Bezug!$G$2=2,Planungsrichtwerte_Übersicht!$C$11,Planungsrichtwerte_Übersicht!$C$17))</f>
        <v>45</v>
      </c>
      <c r="E243" s="4">
        <f ca="1">IF(Bezug!$G$2=1,Planungsrichtwerte_Übersicht!$C$6,IF(Bezug!$G$2=2,"-",Planungsrichtwerte_Übersicht!$C$18))</f>
        <v>40</v>
      </c>
      <c r="F243" s="4">
        <f ca="1">IF(Bezug!$G$2=1,Planungsrichtwerte_Übersicht!$C$7,IF(Bezug!$G$2=2,Planungsrichtwerte_Übersicht!$C$13,Planungsrichtwerte_Übersicht!$C$19))</f>
        <v>35</v>
      </c>
      <c r="G243" s="17"/>
      <c r="H243" s="17"/>
    </row>
    <row r="244" spans="1:8" x14ac:dyDescent="0.2">
      <c r="A244" s="4">
        <v>23.6</v>
      </c>
      <c r="B244" s="4">
        <f ca="1">IF(Daten_WP!$B$8="Samsung",Berechnung_Abstand_Kühlen!A244,0)</f>
        <v>23.6</v>
      </c>
      <c r="C244" s="16">
        <f ca="1">IF(Daten_WP!$B$8="Herz",$C$3+10*LOG($C$2/(4*PI()*B244^2))+$C$4+$C$5,IF(Daten_WP!$B$8="Samsung",$C$3+10*LOG($C$2/(4*PI()*B244^2))+$C$4+$C$6))</f>
        <v>36.570261213656529</v>
      </c>
      <c r="D244" s="4">
        <f ca="1">IF(Bezug!$G$2=1,Planungsrichtwerte_Übersicht!$C$5,IF(Bezug!$G$2=2,Planungsrichtwerte_Übersicht!$C$11,Planungsrichtwerte_Übersicht!$C$17))</f>
        <v>45</v>
      </c>
      <c r="E244" s="4">
        <f ca="1">IF(Bezug!$G$2=1,Planungsrichtwerte_Übersicht!$C$6,IF(Bezug!$G$2=2,"-",Planungsrichtwerte_Übersicht!$C$18))</f>
        <v>40</v>
      </c>
      <c r="F244" s="4">
        <f ca="1">IF(Bezug!$G$2=1,Planungsrichtwerte_Übersicht!$C$7,IF(Bezug!$G$2=2,Planungsrichtwerte_Übersicht!$C$13,Planungsrichtwerte_Übersicht!$C$19))</f>
        <v>35</v>
      </c>
      <c r="G244" s="17"/>
      <c r="H244" s="17"/>
    </row>
    <row r="245" spans="1:8" x14ac:dyDescent="0.2">
      <c r="A245" s="4">
        <v>23.7</v>
      </c>
      <c r="B245" s="4">
        <f ca="1">IF(Daten_WP!$B$8="Samsung",Berechnung_Abstand_Kühlen!A245,0)</f>
        <v>23.7</v>
      </c>
      <c r="C245" s="16">
        <f ca="1">IF(Daten_WP!$B$8="Herz",$C$3+10*LOG($C$2/(4*PI()*B245^2))+$C$4+$C$5,IF(Daten_WP!$B$8="Samsung",$C$3+10*LOG($C$2/(4*PI()*B245^2))+$C$4+$C$6))</f>
        <v>36.533534352856584</v>
      </c>
      <c r="D245" s="4">
        <f ca="1">IF(Bezug!$G$2=1,Planungsrichtwerte_Übersicht!$C$5,IF(Bezug!$G$2=2,Planungsrichtwerte_Übersicht!$C$11,Planungsrichtwerte_Übersicht!$C$17))</f>
        <v>45</v>
      </c>
      <c r="E245" s="4">
        <f ca="1">IF(Bezug!$G$2=1,Planungsrichtwerte_Übersicht!$C$6,IF(Bezug!$G$2=2,"-",Planungsrichtwerte_Übersicht!$C$18))</f>
        <v>40</v>
      </c>
      <c r="F245" s="4">
        <f ca="1">IF(Bezug!$G$2=1,Planungsrichtwerte_Übersicht!$C$7,IF(Bezug!$G$2=2,Planungsrichtwerte_Übersicht!$C$13,Planungsrichtwerte_Übersicht!$C$19))</f>
        <v>35</v>
      </c>
      <c r="G245" s="17"/>
      <c r="H245" s="17"/>
    </row>
    <row r="246" spans="1:8" x14ac:dyDescent="0.2">
      <c r="A246" s="4">
        <v>23.8</v>
      </c>
      <c r="B246" s="4">
        <f ca="1">IF(Daten_WP!$B$8="Samsung",Berechnung_Abstand_Kühlen!A246,0)</f>
        <v>23.8</v>
      </c>
      <c r="C246" s="16">
        <f ca="1">IF(Daten_WP!$B$8="Herz",$C$3+10*LOG($C$2/(4*PI()*B246^2))+$C$4+$C$5,IF(Daten_WP!$B$8="Samsung",$C$3+10*LOG($C$2/(4*PI()*B246^2))+$C$4+$C$6))</f>
        <v>36.49696213192842</v>
      </c>
      <c r="D246" s="4">
        <f ca="1">IF(Bezug!$G$2=1,Planungsrichtwerte_Übersicht!$C$5,IF(Bezug!$G$2=2,Planungsrichtwerte_Übersicht!$C$11,Planungsrichtwerte_Übersicht!$C$17))</f>
        <v>45</v>
      </c>
      <c r="E246" s="4">
        <f ca="1">IF(Bezug!$G$2=1,Planungsrichtwerte_Übersicht!$C$6,IF(Bezug!$G$2=2,"-",Planungsrichtwerte_Übersicht!$C$18))</f>
        <v>40</v>
      </c>
      <c r="F246" s="4">
        <f ca="1">IF(Bezug!$G$2=1,Planungsrichtwerte_Übersicht!$C$7,IF(Bezug!$G$2=2,Planungsrichtwerte_Übersicht!$C$13,Planungsrichtwerte_Übersicht!$C$19))</f>
        <v>35</v>
      </c>
      <c r="G246" s="17"/>
      <c r="H246" s="17"/>
    </row>
    <row r="247" spans="1:8" x14ac:dyDescent="0.2">
      <c r="A247" s="4">
        <v>23.9</v>
      </c>
      <c r="B247" s="4">
        <f ca="1">IF(Daten_WP!$B$8="Samsung",Berechnung_Abstand_Kühlen!A247,0)</f>
        <v>23.9</v>
      </c>
      <c r="C247" s="16">
        <f ca="1">IF(Daten_WP!$B$8="Herz",$C$3+10*LOG($C$2/(4*PI()*B247^2))+$C$4+$C$5,IF(Daten_WP!$B$8="Samsung",$C$3+10*LOG($C$2/(4*PI()*B247^2))+$C$4+$C$6))</f>
        <v>36.46054325409591</v>
      </c>
      <c r="D247" s="4">
        <f ca="1">IF(Bezug!$G$2=1,Planungsrichtwerte_Übersicht!$C$5,IF(Bezug!$G$2=2,Planungsrichtwerte_Übersicht!$C$11,Planungsrichtwerte_Übersicht!$C$17))</f>
        <v>45</v>
      </c>
      <c r="E247" s="4">
        <f ca="1">IF(Bezug!$G$2=1,Planungsrichtwerte_Übersicht!$C$6,IF(Bezug!$G$2=2,"-",Planungsrichtwerte_Übersicht!$C$18))</f>
        <v>40</v>
      </c>
      <c r="F247" s="4">
        <f ca="1">IF(Bezug!$G$2=1,Planungsrichtwerte_Übersicht!$C$7,IF(Bezug!$G$2=2,Planungsrichtwerte_Übersicht!$C$13,Planungsrichtwerte_Übersicht!$C$19))</f>
        <v>35</v>
      </c>
      <c r="G247" s="17"/>
      <c r="H247" s="17"/>
    </row>
    <row r="248" spans="1:8" x14ac:dyDescent="0.2">
      <c r="A248" s="4">
        <v>24</v>
      </c>
      <c r="B248" s="4">
        <f ca="1">IF(Daten_WP!$B$8="Samsung",Berechnung_Abstand_Kühlen!A248,0)</f>
        <v>24</v>
      </c>
      <c r="C248" s="16">
        <f ca="1">IF(Daten_WP!$B$8="Herz",$C$3+10*LOG($C$2/(4*PI()*B248^2))+$C$4+$C$5,IF(Daten_WP!$B$8="Samsung",$C$3+10*LOG($C$2/(4*PI()*B248^2))+$C$4+$C$6))</f>
        <v>36.424276438826539</v>
      </c>
      <c r="D248" s="4">
        <f ca="1">IF(Bezug!$G$2=1,Planungsrichtwerte_Übersicht!$C$5,IF(Bezug!$G$2=2,Planungsrichtwerte_Übersicht!$C$11,Planungsrichtwerte_Übersicht!$C$17))</f>
        <v>45</v>
      </c>
      <c r="E248" s="4">
        <f ca="1">IF(Bezug!$G$2=1,Planungsrichtwerte_Übersicht!$C$6,IF(Bezug!$G$2=2,"-",Planungsrichtwerte_Übersicht!$C$18))</f>
        <v>40</v>
      </c>
      <c r="F248" s="4">
        <f ca="1">IF(Bezug!$G$2=1,Planungsrichtwerte_Übersicht!$C$7,IF(Bezug!$G$2=2,Planungsrichtwerte_Übersicht!$C$13,Planungsrichtwerte_Übersicht!$C$19))</f>
        <v>35</v>
      </c>
      <c r="G248" s="17"/>
      <c r="H248" s="17"/>
    </row>
    <row r="249" spans="1:8" x14ac:dyDescent="0.2">
      <c r="A249" s="4">
        <v>24.1</v>
      </c>
      <c r="B249" s="4">
        <f ca="1">IF(Daten_WP!$B$8="Samsung",Berechnung_Abstand_Kühlen!A249,0)</f>
        <v>24.1</v>
      </c>
      <c r="C249" s="16">
        <f ca="1">IF(Daten_WP!$B$8="Herz",$C$3+10*LOG($C$2/(4*PI()*B249^2))+$C$4+$C$5,IF(Daten_WP!$B$8="Samsung",$C$3+10*LOG($C$2/(4*PI()*B249^2))+$C$4+$C$6))</f>
        <v>36.388160421561295</v>
      </c>
      <c r="D249" s="4">
        <f ca="1">IF(Bezug!$G$2=1,Planungsrichtwerte_Übersicht!$C$5,IF(Bezug!$G$2=2,Planungsrichtwerte_Übersicht!$C$11,Planungsrichtwerte_Übersicht!$C$17))</f>
        <v>45</v>
      </c>
      <c r="E249" s="4">
        <f ca="1">IF(Bezug!$G$2=1,Planungsrichtwerte_Übersicht!$C$6,IF(Bezug!$G$2=2,"-",Planungsrichtwerte_Übersicht!$C$18))</f>
        <v>40</v>
      </c>
      <c r="F249" s="4">
        <f ca="1">IF(Bezug!$G$2=1,Planungsrichtwerte_Übersicht!$C$7,IF(Bezug!$G$2=2,Planungsrichtwerte_Übersicht!$C$13,Planungsrichtwerte_Übersicht!$C$19))</f>
        <v>35</v>
      </c>
      <c r="G249" s="17"/>
      <c r="H249" s="17"/>
    </row>
    <row r="250" spans="1:8" x14ac:dyDescent="0.2">
      <c r="A250" s="4">
        <v>24.2</v>
      </c>
      <c r="B250" s="4">
        <f ca="1">IF(Daten_WP!$B$8="Samsung",Berechnung_Abstand_Kühlen!A250,0)</f>
        <v>24.2</v>
      </c>
      <c r="C250" s="16">
        <f ca="1">IF(Daten_WP!$B$8="Herz",$C$3+10*LOG($C$2/(4*PI()*B250^2))+$C$4+$C$5,IF(Daten_WP!$B$8="Samsung",$C$3+10*LOG($C$2/(4*PI()*B250^2))+$C$4+$C$6))</f>
        <v>36.35219395345004</v>
      </c>
      <c r="D250" s="4">
        <f ca="1">IF(Bezug!$G$2=1,Planungsrichtwerte_Übersicht!$C$5,IF(Bezug!$G$2=2,Planungsrichtwerte_Übersicht!$C$11,Planungsrichtwerte_Übersicht!$C$17))</f>
        <v>45</v>
      </c>
      <c r="E250" s="4">
        <f ca="1">IF(Bezug!$G$2=1,Planungsrichtwerte_Übersicht!$C$6,IF(Bezug!$G$2=2,"-",Planungsrichtwerte_Übersicht!$C$18))</f>
        <v>40</v>
      </c>
      <c r="F250" s="4">
        <f ca="1">IF(Bezug!$G$2=1,Planungsrichtwerte_Übersicht!$C$7,IF(Bezug!$G$2=2,Planungsrichtwerte_Übersicht!$C$13,Planungsrichtwerte_Übersicht!$C$19))</f>
        <v>35</v>
      </c>
      <c r="G250" s="17"/>
      <c r="H250" s="17"/>
    </row>
    <row r="251" spans="1:8" x14ac:dyDescent="0.2">
      <c r="A251" s="4">
        <v>24.3</v>
      </c>
      <c r="B251" s="4">
        <f ca="1">IF(Daten_WP!$B$8="Samsung",Berechnung_Abstand_Kühlen!A251,0)</f>
        <v>24.3</v>
      </c>
      <c r="C251" s="16">
        <f ca="1">IF(Daten_WP!$B$8="Herz",$C$3+10*LOG($C$2/(4*PI()*B251^2))+$C$4+$C$5,IF(Daten_WP!$B$8="Samsung",$C$3+10*LOG($C$2/(4*PI()*B251^2))+$C$4+$C$6))</f>
        <v>36.31637580109242</v>
      </c>
      <c r="D251" s="4">
        <f ca="1">IF(Bezug!$G$2=1,Planungsrichtwerte_Übersicht!$C$5,IF(Bezug!$G$2=2,Planungsrichtwerte_Übersicht!$C$11,Planungsrichtwerte_Übersicht!$C$17))</f>
        <v>45</v>
      </c>
      <c r="E251" s="4">
        <f ca="1">IF(Bezug!$G$2=1,Planungsrichtwerte_Übersicht!$C$6,IF(Bezug!$G$2=2,"-",Planungsrichtwerte_Übersicht!$C$18))</f>
        <v>40</v>
      </c>
      <c r="F251" s="4">
        <f ca="1">IF(Bezug!$G$2=1,Planungsrichtwerte_Übersicht!$C$7,IF(Bezug!$G$2=2,Planungsrichtwerte_Übersicht!$C$13,Planungsrichtwerte_Übersicht!$C$19))</f>
        <v>35</v>
      </c>
      <c r="G251" s="17"/>
      <c r="H251" s="17"/>
    </row>
    <row r="252" spans="1:8" x14ac:dyDescent="0.2">
      <c r="A252" s="4">
        <v>24.4</v>
      </c>
      <c r="B252" s="4">
        <f ca="1">IF(Daten_WP!$B$8="Samsung",Berechnung_Abstand_Kühlen!A252,0)</f>
        <v>24.4</v>
      </c>
      <c r="C252" s="16">
        <f ca="1">IF(Daten_WP!$B$8="Herz",$C$3+10*LOG($C$2/(4*PI()*B252^2))+$C$4+$C$5,IF(Daten_WP!$B$8="Samsung",$C$3+10*LOG($C$2/(4*PI()*B252^2))+$C$4+$C$6))</f>
        <v>36.280704746284073</v>
      </c>
      <c r="D252" s="4">
        <f ca="1">IF(Bezug!$G$2=1,Planungsrichtwerte_Übersicht!$C$5,IF(Bezug!$G$2=2,Planungsrichtwerte_Übersicht!$C$11,Planungsrichtwerte_Übersicht!$C$17))</f>
        <v>45</v>
      </c>
      <c r="E252" s="4">
        <f ca="1">IF(Bezug!$G$2=1,Planungsrichtwerte_Übersicht!$C$6,IF(Bezug!$G$2=2,"-",Planungsrichtwerte_Übersicht!$C$18))</f>
        <v>40</v>
      </c>
      <c r="F252" s="4">
        <f ca="1">IF(Bezug!$G$2=1,Planungsrichtwerte_Übersicht!$C$7,IF(Bezug!$G$2=2,Planungsrichtwerte_Übersicht!$C$13,Planungsrichtwerte_Übersicht!$C$19))</f>
        <v>35</v>
      </c>
      <c r="G252" s="17"/>
      <c r="H252" s="17"/>
    </row>
    <row r="253" spans="1:8" x14ac:dyDescent="0.2">
      <c r="A253" s="4">
        <v>24.5</v>
      </c>
      <c r="B253" s="4">
        <f ca="1">IF(Daten_WP!$B$8="Samsung",Berechnung_Abstand_Kühlen!A253,0)</f>
        <v>24.5</v>
      </c>
      <c r="C253" s="16">
        <f ca="1">IF(Daten_WP!$B$8="Herz",$C$3+10*LOG($C$2/(4*PI()*B253^2))+$C$4+$C$5,IF(Daten_WP!$B$8="Samsung",$C$3+10*LOG($C$2/(4*PI()*B253^2))+$C$4+$C$6))</f>
        <v>36.245179585768014</v>
      </c>
      <c r="D253" s="4">
        <f ca="1">IF(Bezug!$G$2=1,Planungsrichtwerte_Übersicht!$C$5,IF(Bezug!$G$2=2,Planungsrichtwerte_Übersicht!$C$11,Planungsrichtwerte_Übersicht!$C$17))</f>
        <v>45</v>
      </c>
      <c r="E253" s="4">
        <f ca="1">IF(Bezug!$G$2=1,Planungsrichtwerte_Übersicht!$C$6,IF(Bezug!$G$2=2,"-",Planungsrichtwerte_Übersicht!$C$18))</f>
        <v>40</v>
      </c>
      <c r="F253" s="4">
        <f ca="1">IF(Bezug!$G$2=1,Planungsrichtwerte_Übersicht!$C$7,IF(Bezug!$G$2=2,Planungsrichtwerte_Übersicht!$C$13,Planungsrichtwerte_Übersicht!$C$19))</f>
        <v>35</v>
      </c>
      <c r="G253" s="17"/>
      <c r="H253" s="17"/>
    </row>
    <row r="254" spans="1:8" x14ac:dyDescent="0.2">
      <c r="A254" s="4">
        <v>24.6</v>
      </c>
      <c r="B254" s="4">
        <f ca="1">IF(Daten_WP!$B$8="Samsung",Berechnung_Abstand_Kühlen!A254,0)</f>
        <v>24.6</v>
      </c>
      <c r="C254" s="16">
        <f ca="1">IF(Daten_WP!$B$8="Herz",$C$3+10*LOG($C$2/(4*PI()*B254^2))+$C$4+$C$5,IF(Daten_WP!$B$8="Samsung",$C$3+10*LOG($C$2/(4*PI()*B254^2))+$C$4+$C$6))</f>
        <v>36.20979913099108</v>
      </c>
      <c r="D254" s="4">
        <f ca="1">IF(Bezug!$G$2=1,Planungsrichtwerte_Übersicht!$C$5,IF(Bezug!$G$2=2,Planungsrichtwerte_Übersicht!$C$11,Planungsrichtwerte_Übersicht!$C$17))</f>
        <v>45</v>
      </c>
      <c r="E254" s="4">
        <f ca="1">IF(Bezug!$G$2=1,Planungsrichtwerte_Übersicht!$C$6,IF(Bezug!$G$2=2,"-",Planungsrichtwerte_Übersicht!$C$18))</f>
        <v>40</v>
      </c>
      <c r="F254" s="4">
        <f ca="1">IF(Bezug!$G$2=1,Planungsrichtwerte_Übersicht!$C$7,IF(Bezug!$G$2=2,Planungsrichtwerte_Übersicht!$C$13,Planungsrichtwerte_Übersicht!$C$19))</f>
        <v>35</v>
      </c>
      <c r="G254" s="17"/>
      <c r="H254" s="17"/>
    </row>
    <row r="255" spans="1:8" x14ac:dyDescent="0.2">
      <c r="A255" s="4">
        <v>24.7</v>
      </c>
      <c r="B255" s="4">
        <f ca="1">IF(Daten_WP!$B$8="Samsung",Berechnung_Abstand_Kühlen!A255,0)</f>
        <v>24.7</v>
      </c>
      <c r="C255" s="16">
        <f ca="1">IF(Daten_WP!$B$8="Herz",$C$3+10*LOG($C$2/(4*PI()*B255^2))+$C$4+$C$5,IF(Daten_WP!$B$8="Samsung",$C$3+10*LOG($C$2/(4*PI()*B255^2))+$C$4+$C$6))</f>
        <v>36.17456220786535</v>
      </c>
      <c r="D255" s="4">
        <f ca="1">IF(Bezug!$G$2=1,Planungsrichtwerte_Übersicht!$C$5,IF(Bezug!$G$2=2,Planungsrichtwerte_Übersicht!$C$11,Planungsrichtwerte_Übersicht!$C$17))</f>
        <v>45</v>
      </c>
      <c r="E255" s="4">
        <f ca="1">IF(Bezug!$G$2=1,Planungsrichtwerte_Übersicht!$C$6,IF(Bezug!$G$2=2,"-",Planungsrichtwerte_Übersicht!$C$18))</f>
        <v>40</v>
      </c>
      <c r="F255" s="4">
        <f ca="1">IF(Bezug!$G$2=1,Planungsrichtwerte_Übersicht!$C$7,IF(Bezug!$G$2=2,Planungsrichtwerte_Übersicht!$C$13,Planungsrichtwerte_Übersicht!$C$19))</f>
        <v>35</v>
      </c>
      <c r="G255" s="17"/>
      <c r="H255" s="17"/>
    </row>
    <row r="256" spans="1:8" x14ac:dyDescent="0.2">
      <c r="A256" s="4">
        <v>24.8</v>
      </c>
      <c r="B256" s="4">
        <f ca="1">IF(Daten_WP!$B$8="Samsung",Berechnung_Abstand_Kühlen!A256,0)</f>
        <v>24.8</v>
      </c>
      <c r="C256" s="16">
        <f ca="1">IF(Daten_WP!$B$8="Herz",$C$3+10*LOG($C$2/(4*PI()*B256^2))+$C$4+$C$5,IF(Daten_WP!$B$8="Samsung",$C$3+10*LOG($C$2/(4*PI()*B256^2))+$C$4+$C$6))</f>
        <v>36.139467656534336</v>
      </c>
      <c r="D256" s="4">
        <f ca="1">IF(Bezug!$G$2=1,Planungsrichtwerte_Übersicht!$C$5,IF(Bezug!$G$2=2,Planungsrichtwerte_Übersicht!$C$11,Planungsrichtwerte_Übersicht!$C$17))</f>
        <v>45</v>
      </c>
      <c r="E256" s="4">
        <f ca="1">IF(Bezug!$G$2=1,Planungsrichtwerte_Übersicht!$C$6,IF(Bezug!$G$2=2,"-",Planungsrichtwerte_Übersicht!$C$18))</f>
        <v>40</v>
      </c>
      <c r="F256" s="4">
        <f ca="1">IF(Bezug!$G$2=1,Planungsrichtwerte_Übersicht!$C$7,IF(Bezug!$G$2=2,Planungsrichtwerte_Übersicht!$C$13,Planungsrichtwerte_Übersicht!$C$19))</f>
        <v>35</v>
      </c>
      <c r="G256" s="17"/>
      <c r="H256" s="17"/>
    </row>
    <row r="257" spans="1:8" x14ac:dyDescent="0.2">
      <c r="A257" s="4">
        <v>24.9</v>
      </c>
      <c r="B257" s="4">
        <f ca="1">IF(Daten_WP!$B$8="Samsung",Berechnung_Abstand_Kühlen!A257,0)</f>
        <v>24.9</v>
      </c>
      <c r="C257" s="16">
        <f ca="1">IF(Daten_WP!$B$8="Herz",$C$3+10*LOG($C$2/(4*PI()*B257^2))+$C$4+$C$5,IF(Daten_WP!$B$8="Samsung",$C$3+10*LOG($C$2/(4*PI()*B257^2))+$C$4+$C$6))</f>
        <v>36.104514331143939</v>
      </c>
      <c r="D257" s="4">
        <f ca="1">IF(Bezug!$G$2=1,Planungsrichtwerte_Übersicht!$C$5,IF(Bezug!$G$2=2,Planungsrichtwerte_Übersicht!$C$11,Planungsrichtwerte_Übersicht!$C$17))</f>
        <v>45</v>
      </c>
      <c r="E257" s="4">
        <f ca="1">IF(Bezug!$G$2=1,Planungsrichtwerte_Übersicht!$C$6,IF(Bezug!$G$2=2,"-",Planungsrichtwerte_Übersicht!$C$18))</f>
        <v>40</v>
      </c>
      <c r="F257" s="4">
        <f ca="1">IF(Bezug!$G$2=1,Planungsrichtwerte_Übersicht!$C$7,IF(Bezug!$G$2=2,Planungsrichtwerte_Übersicht!$C$13,Planungsrichtwerte_Übersicht!$C$19))</f>
        <v>35</v>
      </c>
      <c r="G257" s="17"/>
      <c r="H257" s="17"/>
    </row>
    <row r="258" spans="1:8" x14ac:dyDescent="0.2">
      <c r="A258" s="4">
        <v>25</v>
      </c>
      <c r="B258" s="4">
        <f ca="1">IF(Daten_WP!$B$8="Samsung",Berechnung_Abstand_Kühlen!A258,0)</f>
        <v>25</v>
      </c>
      <c r="C258" s="16">
        <f ca="1">IF(Daten_WP!$B$8="Herz",$C$3+10*LOG($C$2/(4*PI()*B258^2))+$C$4+$C$5,IF(Daten_WP!$B$8="Samsung",$C$3+10*LOG($C$2/(4*PI()*B258^2))+$C$4+$C$6))</f>
        <v>36.069701099617909</v>
      </c>
      <c r="D258" s="4">
        <f ca="1">IF(Bezug!$G$2=1,Planungsrichtwerte_Übersicht!$C$5,IF(Bezug!$G$2=2,Planungsrichtwerte_Übersicht!$C$11,Planungsrichtwerte_Übersicht!$C$17))</f>
        <v>45</v>
      </c>
      <c r="E258" s="4">
        <f ca="1">IF(Bezug!$G$2=1,Planungsrichtwerte_Übersicht!$C$6,IF(Bezug!$G$2=2,"-",Planungsrichtwerte_Übersicht!$C$18))</f>
        <v>40</v>
      </c>
      <c r="F258" s="4">
        <f ca="1">IF(Bezug!$G$2=1,Planungsrichtwerte_Übersicht!$C$7,IF(Bezug!$G$2=2,Planungsrichtwerte_Übersicht!$C$13,Planungsrichtwerte_Übersicht!$C$19))</f>
        <v>35</v>
      </c>
      <c r="G258" s="17"/>
      <c r="H258" s="17"/>
    </row>
    <row r="259" spans="1:8" x14ac:dyDescent="0.2">
      <c r="A259" s="4">
        <v>25.1</v>
      </c>
      <c r="B259" s="4">
        <f ca="1">IF(Daten_WP!$B$8="Samsung",Berechnung_Abstand_Kühlen!A259,0)</f>
        <v>25.1</v>
      </c>
      <c r="C259" s="16">
        <f ca="1">IF(Daten_WP!$B$8="Herz",$C$3+10*LOG($C$2/(4*PI()*B259^2))+$C$4+$C$5,IF(Daten_WP!$B$8="Samsung",$C$3+10*LOG($C$2/(4*PI()*B259^2))+$C$4+$C$6))</f>
        <v>36.035026843437898</v>
      </c>
      <c r="D259" s="4">
        <f ca="1">IF(Bezug!$G$2=1,Planungsrichtwerte_Übersicht!$C$5,IF(Bezug!$G$2=2,Planungsrichtwerte_Übersicht!$C$11,Planungsrichtwerte_Übersicht!$C$17))</f>
        <v>45</v>
      </c>
      <c r="E259" s="4">
        <f ca="1">IF(Bezug!$G$2=1,Planungsrichtwerte_Übersicht!$C$6,IF(Bezug!$G$2=2,"-",Planungsrichtwerte_Übersicht!$C$18))</f>
        <v>40</v>
      </c>
      <c r="F259" s="4">
        <f ca="1">IF(Bezug!$G$2=1,Planungsrichtwerte_Übersicht!$C$7,IF(Bezug!$G$2=2,Planungsrichtwerte_Übersicht!$C$13,Planungsrichtwerte_Übersicht!$C$19))</f>
        <v>35</v>
      </c>
      <c r="G259" s="17"/>
      <c r="H259" s="17"/>
    </row>
    <row r="260" spans="1:8" x14ac:dyDescent="0.2">
      <c r="A260" s="4">
        <v>25.2</v>
      </c>
      <c r="B260" s="4">
        <f ca="1">IF(Daten_WP!$B$8="Samsung",Berechnung_Abstand_Kühlen!A260,0)</f>
        <v>25.2</v>
      </c>
      <c r="C260" s="16">
        <f ca="1">IF(Daten_WP!$B$8="Herz",$C$3+10*LOG($C$2/(4*PI()*B260^2))+$C$4+$C$5,IF(Daten_WP!$B$8="Samsung",$C$3+10*LOG($C$2/(4*PI()*B260^2))+$C$4+$C$6))</f>
        <v>36.00049045742778</v>
      </c>
      <c r="D260" s="4">
        <f ca="1">IF(Bezug!$G$2=1,Planungsrichtwerte_Übersicht!$C$5,IF(Bezug!$G$2=2,Planungsrichtwerte_Übersicht!$C$11,Planungsrichtwerte_Übersicht!$C$17))</f>
        <v>45</v>
      </c>
      <c r="E260" s="4">
        <f ca="1">IF(Bezug!$G$2=1,Planungsrichtwerte_Übersicht!$C$6,IF(Bezug!$G$2=2,"-",Planungsrichtwerte_Übersicht!$C$18))</f>
        <v>40</v>
      </c>
      <c r="F260" s="4">
        <f ca="1">IF(Bezug!$G$2=1,Planungsrichtwerte_Übersicht!$C$7,IF(Bezug!$G$2=2,Planungsrichtwerte_Übersicht!$C$13,Planungsrichtwerte_Übersicht!$C$19))</f>
        <v>35</v>
      </c>
      <c r="G260" s="17"/>
      <c r="H260" s="17"/>
    </row>
    <row r="261" spans="1:8" x14ac:dyDescent="0.2">
      <c r="A261" s="4">
        <v>25.3</v>
      </c>
      <c r="B261" s="4">
        <f ca="1">IF(Daten_WP!$B$8="Samsung",Berechnung_Abstand_Kühlen!A261,0)</f>
        <v>25.3</v>
      </c>
      <c r="C261" s="16">
        <f ca="1">IF(Daten_WP!$B$8="Herz",$C$3+10*LOG($C$2/(4*PI()*B261^2))+$C$4+$C$5,IF(Daten_WP!$B$8="Samsung",$C$3+10*LOG($C$2/(4*PI()*B261^2))+$C$4+$C$6))</f>
        <v>35.966090849542304</v>
      </c>
      <c r="D261" s="4">
        <f ca="1">IF(Bezug!$G$2=1,Planungsrichtwerte_Übersicht!$C$5,IF(Bezug!$G$2=2,Planungsrichtwerte_Übersicht!$C$11,Planungsrichtwerte_Übersicht!$C$17))</f>
        <v>45</v>
      </c>
      <c r="E261" s="4">
        <f ca="1">IF(Bezug!$G$2=1,Planungsrichtwerte_Übersicht!$C$6,IF(Bezug!$G$2=2,"-",Planungsrichtwerte_Übersicht!$C$18))</f>
        <v>40</v>
      </c>
      <c r="F261" s="4">
        <f ca="1">IF(Bezug!$G$2=1,Planungsrichtwerte_Übersicht!$C$7,IF(Bezug!$G$2=2,Planungsrichtwerte_Übersicht!$C$13,Planungsrichtwerte_Übersicht!$C$19))</f>
        <v>35</v>
      </c>
      <c r="G261" s="17"/>
      <c r="H261" s="17"/>
    </row>
    <row r="262" spans="1:8" x14ac:dyDescent="0.2">
      <c r="A262" s="4">
        <v>25.4</v>
      </c>
      <c r="B262" s="4">
        <f ca="1">IF(Daten_WP!$B$8="Samsung",Berechnung_Abstand_Kühlen!A262,0)</f>
        <v>25.4</v>
      </c>
      <c r="C262" s="16">
        <f ca="1">IF(Daten_WP!$B$8="Herz",$C$3+10*LOG($C$2/(4*PI()*B262^2))+$C$4+$C$5,IF(Daten_WP!$B$8="Samsung",$C$3+10*LOG($C$2/(4*PI()*B262^2))+$C$4+$C$6))</f>
        <v>35.931826940659903</v>
      </c>
      <c r="D262" s="4">
        <f ca="1">IF(Bezug!$G$2=1,Planungsrichtwerte_Übersicht!$C$5,IF(Bezug!$G$2=2,Planungsrichtwerte_Übersicht!$C$11,Planungsrichtwerte_Übersicht!$C$17))</f>
        <v>45</v>
      </c>
      <c r="E262" s="4">
        <f ca="1">IF(Bezug!$G$2=1,Planungsrichtwerte_Übersicht!$C$6,IF(Bezug!$G$2=2,"-",Planungsrichtwerte_Übersicht!$C$18))</f>
        <v>40</v>
      </c>
      <c r="F262" s="4">
        <f ca="1">IF(Bezug!$G$2=1,Planungsrichtwerte_Übersicht!$C$7,IF(Bezug!$G$2=2,Planungsrichtwerte_Übersicht!$C$13,Planungsrichtwerte_Übersicht!$C$19))</f>
        <v>35</v>
      </c>
      <c r="G262" s="17"/>
      <c r="H262" s="17"/>
    </row>
    <row r="263" spans="1:8" x14ac:dyDescent="0.2">
      <c r="A263" s="4">
        <v>25.5</v>
      </c>
      <c r="B263" s="4">
        <f ca="1">IF(Daten_WP!$B$8="Samsung",Berechnung_Abstand_Kühlen!A263,0)</f>
        <v>25.5</v>
      </c>
      <c r="C263" s="16">
        <f ca="1">IF(Daten_WP!$B$8="Herz",$C$3+10*LOG($C$2/(4*PI()*B263^2))+$C$4+$C$5,IF(Daten_WP!$B$8="Samsung",$C$3+10*LOG($C$2/(4*PI()*B263^2))+$C$4+$C$6))</f>
        <v>35.897697664379557</v>
      </c>
      <c r="D263" s="4">
        <f ca="1">IF(Bezug!$G$2=1,Planungsrichtwerte_Übersicht!$C$5,IF(Bezug!$G$2=2,Planungsrichtwerte_Übersicht!$C$11,Planungsrichtwerte_Übersicht!$C$17))</f>
        <v>45</v>
      </c>
      <c r="E263" s="4">
        <f ca="1">IF(Bezug!$G$2=1,Planungsrichtwerte_Übersicht!$C$6,IF(Bezug!$G$2=2,"-",Planungsrichtwerte_Übersicht!$C$18))</f>
        <v>40</v>
      </c>
      <c r="F263" s="4">
        <f ca="1">IF(Bezug!$G$2=1,Planungsrichtwerte_Übersicht!$C$7,IF(Bezug!$G$2=2,Planungsrichtwerte_Übersicht!$C$13,Planungsrichtwerte_Übersicht!$C$19))</f>
        <v>35</v>
      </c>
      <c r="G263" s="17"/>
      <c r="H263" s="17"/>
    </row>
    <row r="264" spans="1:8" x14ac:dyDescent="0.2">
      <c r="A264" s="4">
        <v>25.6</v>
      </c>
      <c r="B264" s="4">
        <f ca="1">IF(Daten_WP!$B$8="Samsung",Berechnung_Abstand_Kühlen!A264,0)</f>
        <v>25.6</v>
      </c>
      <c r="C264" s="16">
        <f ca="1">IF(Daten_WP!$B$8="Herz",$C$3+10*LOG($C$2/(4*PI()*B264^2))+$C$4+$C$5,IF(Daten_WP!$B$8="Samsung",$C$3+10*LOG($C$2/(4*PI()*B264^2))+$C$4+$C$6))</f>
        <v>35.863701966821672</v>
      </c>
      <c r="D264" s="4">
        <f ca="1">IF(Bezug!$G$2=1,Planungsrichtwerte_Übersicht!$C$5,IF(Bezug!$G$2=2,Planungsrichtwerte_Übersicht!$C$11,Planungsrichtwerte_Übersicht!$C$17))</f>
        <v>45</v>
      </c>
      <c r="E264" s="4">
        <f ca="1">IF(Bezug!$G$2=1,Planungsrichtwerte_Übersicht!$C$6,IF(Bezug!$G$2=2,"-",Planungsrichtwerte_Übersicht!$C$18))</f>
        <v>40</v>
      </c>
      <c r="F264" s="4">
        <f ca="1">IF(Bezug!$G$2=1,Planungsrichtwerte_Übersicht!$C$7,IF(Bezug!$G$2=2,Planungsrichtwerte_Übersicht!$C$13,Planungsrichtwerte_Übersicht!$C$19))</f>
        <v>35</v>
      </c>
      <c r="G264" s="17"/>
      <c r="H264" s="17"/>
    </row>
    <row r="265" spans="1:8" x14ac:dyDescent="0.2">
      <c r="A265" s="4">
        <v>25.7</v>
      </c>
      <c r="B265" s="4">
        <f ca="1">IF(Daten_WP!$B$8="Samsung",Berechnung_Abstand_Kühlen!A265,0)</f>
        <v>25.7</v>
      </c>
      <c r="C265" s="16">
        <f ca="1">IF(Daten_WP!$B$8="Herz",$C$3+10*LOG($C$2/(4*PI()*B265^2))+$C$4+$C$5,IF(Daten_WP!$B$8="Samsung",$C$3+10*LOG($C$2/(4*PI()*B265^2))+$C$4+$C$6))</f>
        <v>35.829838806432768</v>
      </c>
      <c r="D265" s="4">
        <f ca="1">IF(Bezug!$G$2=1,Planungsrichtwerte_Übersicht!$C$5,IF(Bezug!$G$2=2,Planungsrichtwerte_Übersicht!$C$11,Planungsrichtwerte_Übersicht!$C$17))</f>
        <v>45</v>
      </c>
      <c r="E265" s="4">
        <f ca="1">IF(Bezug!$G$2=1,Planungsrichtwerte_Übersicht!$C$6,IF(Bezug!$G$2=2,"-",Planungsrichtwerte_Übersicht!$C$18))</f>
        <v>40</v>
      </c>
      <c r="F265" s="4">
        <f ca="1">IF(Bezug!$G$2=1,Planungsrichtwerte_Übersicht!$C$7,IF(Bezug!$G$2=2,Planungsrichtwerte_Übersicht!$C$13,Planungsrichtwerte_Übersicht!$C$19))</f>
        <v>35</v>
      </c>
      <c r="G265" s="17"/>
      <c r="H265" s="17"/>
    </row>
    <row r="266" spans="1:8" x14ac:dyDescent="0.2">
      <c r="A266" s="4">
        <v>25.8</v>
      </c>
      <c r="B266" s="4">
        <f ca="1">IF(Daten_WP!$B$8="Samsung",Berechnung_Abstand_Kühlen!A266,0)</f>
        <v>25.8</v>
      </c>
      <c r="C266" s="16">
        <f ca="1">IF(Daten_WP!$B$8="Herz",$C$3+10*LOG($C$2/(4*PI()*B266^2))+$C$4+$C$5,IF(Daten_WP!$B$8="Samsung",$C$3+10*LOG($C$2/(4*PI()*B266^2))+$C$4+$C$6))</f>
        <v>35.796107153794054</v>
      </c>
      <c r="D266" s="4">
        <f ca="1">IF(Bezug!$G$2=1,Planungsrichtwerte_Übersicht!$C$5,IF(Bezug!$G$2=2,Planungsrichtwerte_Übersicht!$C$11,Planungsrichtwerte_Übersicht!$C$17))</f>
        <v>45</v>
      </c>
      <c r="E266" s="4">
        <f ca="1">IF(Bezug!$G$2=1,Planungsrichtwerte_Übersicht!$C$6,IF(Bezug!$G$2=2,"-",Planungsrichtwerte_Übersicht!$C$18))</f>
        <v>40</v>
      </c>
      <c r="F266" s="4">
        <f ca="1">IF(Bezug!$G$2=1,Planungsrichtwerte_Übersicht!$C$7,IF(Bezug!$G$2=2,Planungsrichtwerte_Übersicht!$C$13,Planungsrichtwerte_Übersicht!$C$19))</f>
        <v>35</v>
      </c>
      <c r="G266" s="17"/>
      <c r="H266" s="17"/>
    </row>
    <row r="267" spans="1:8" x14ac:dyDescent="0.2">
      <c r="A267" s="4">
        <v>25.9</v>
      </c>
      <c r="B267" s="4">
        <f ca="1">IF(Daten_WP!$B$8="Samsung",Berechnung_Abstand_Kühlen!A267,0)</f>
        <v>25.9</v>
      </c>
      <c r="C267" s="16">
        <f ca="1">IF(Daten_WP!$B$8="Herz",$C$3+10*LOG($C$2/(4*PI()*B267^2))+$C$4+$C$5,IF(Daten_WP!$B$8="Samsung",$C$3+10*LOG($C$2/(4*PI()*B267^2))+$C$4+$C$6))</f>
        <v>35.762505991433628</v>
      </c>
      <c r="D267" s="4">
        <f ca="1">IF(Bezug!$G$2=1,Planungsrichtwerte_Übersicht!$C$5,IF(Bezug!$G$2=2,Planungsrichtwerte_Übersicht!$C$11,Planungsrichtwerte_Übersicht!$C$17))</f>
        <v>45</v>
      </c>
      <c r="E267" s="4">
        <f ca="1">IF(Bezug!$G$2=1,Planungsrichtwerte_Übersicht!$C$6,IF(Bezug!$G$2=2,"-",Planungsrichtwerte_Übersicht!$C$18))</f>
        <v>40</v>
      </c>
      <c r="F267" s="4">
        <f ca="1">IF(Bezug!$G$2=1,Planungsrichtwerte_Übersicht!$C$7,IF(Bezug!$G$2=2,Planungsrichtwerte_Übersicht!$C$13,Planungsrichtwerte_Übersicht!$C$19))</f>
        <v>35</v>
      </c>
      <c r="G267" s="17"/>
      <c r="H267" s="17"/>
    </row>
    <row r="268" spans="1:8" x14ac:dyDescent="0.2">
      <c r="A268" s="4">
        <v>26</v>
      </c>
      <c r="B268" s="4">
        <f ca="1">IF(Daten_WP!$B$8="Samsung",Berechnung_Abstand_Kühlen!A268,0)</f>
        <v>26</v>
      </c>
      <c r="C268" s="16">
        <f ca="1">IF(Daten_WP!$B$8="Herz",$C$3+10*LOG($C$2/(4*PI()*B268^2))+$C$4+$C$5,IF(Daten_WP!$B$8="Samsung",$C$3+10*LOG($C$2/(4*PI()*B268^2))+$C$4+$C$6))</f>
        <v>35.729034313642302</v>
      </c>
      <c r="D268" s="4">
        <f ca="1">IF(Bezug!$G$2=1,Planungsrichtwerte_Übersicht!$C$5,IF(Bezug!$G$2=2,Planungsrichtwerte_Übersicht!$C$11,Planungsrichtwerte_Übersicht!$C$17))</f>
        <v>45</v>
      </c>
      <c r="E268" s="4">
        <f ca="1">IF(Bezug!$G$2=1,Planungsrichtwerte_Übersicht!$C$6,IF(Bezug!$G$2=2,"-",Planungsrichtwerte_Übersicht!$C$18))</f>
        <v>40</v>
      </c>
      <c r="F268" s="4">
        <f ca="1">IF(Bezug!$G$2=1,Planungsrichtwerte_Übersicht!$C$7,IF(Bezug!$G$2=2,Planungsrichtwerte_Übersicht!$C$13,Planungsrichtwerte_Übersicht!$C$19))</f>
        <v>35</v>
      </c>
      <c r="G268" s="17"/>
      <c r="H268" s="17"/>
    </row>
    <row r="269" spans="1:8" x14ac:dyDescent="0.2">
      <c r="A269" s="4">
        <v>26.1</v>
      </c>
      <c r="B269" s="4">
        <f ca="1">IF(Daten_WP!$B$8="Samsung",Berechnung_Abstand_Kühlen!A269,0)</f>
        <v>26.1</v>
      </c>
      <c r="C269" s="16">
        <f ca="1">IF(Daten_WP!$B$8="Herz",$C$3+10*LOG($C$2/(4*PI()*B269^2))+$C$4+$C$5,IF(Daten_WP!$B$8="Samsung",$C$3+10*LOG($C$2/(4*PI()*B269^2))+$C$4+$C$6))</f>
        <v>35.695691126293042</v>
      </c>
      <c r="D269" s="4">
        <f ca="1">IF(Bezug!$G$2=1,Planungsrichtwerte_Übersicht!$C$5,IF(Bezug!$G$2=2,Planungsrichtwerte_Übersicht!$C$11,Planungsrichtwerte_Übersicht!$C$17))</f>
        <v>45</v>
      </c>
      <c r="E269" s="4">
        <f ca="1">IF(Bezug!$G$2=1,Planungsrichtwerte_Übersicht!$C$6,IF(Bezug!$G$2=2,"-",Planungsrichtwerte_Übersicht!$C$18))</f>
        <v>40</v>
      </c>
      <c r="F269" s="4">
        <f ca="1">IF(Bezug!$G$2=1,Planungsrichtwerte_Übersicht!$C$7,IF(Bezug!$G$2=2,Planungsrichtwerte_Übersicht!$C$13,Planungsrichtwerte_Übersicht!$C$19))</f>
        <v>35</v>
      </c>
      <c r="G269" s="17"/>
      <c r="H269" s="17"/>
    </row>
    <row r="270" spans="1:8" x14ac:dyDescent="0.2">
      <c r="A270" s="4">
        <v>26.2</v>
      </c>
      <c r="B270" s="4">
        <f ca="1">IF(Daten_WP!$B$8="Samsung",Berechnung_Abstand_Kühlen!A270,0)</f>
        <v>26.2</v>
      </c>
      <c r="C270" s="16">
        <f ca="1">IF(Daten_WP!$B$8="Herz",$C$3+10*LOG($C$2/(4*PI()*B270^2))+$C$4+$C$5,IF(Daten_WP!$B$8="Samsung",$C$3+10*LOG($C$2/(4*PI()*B270^2))+$C$4+$C$6))</f>
        <v>35.662475446663755</v>
      </c>
      <c r="D270" s="4">
        <f ca="1">IF(Bezug!$G$2=1,Planungsrichtwerte_Übersicht!$C$5,IF(Bezug!$G$2=2,Planungsrichtwerte_Übersicht!$C$11,Planungsrichtwerte_Übersicht!$C$17))</f>
        <v>45</v>
      </c>
      <c r="E270" s="4">
        <f ca="1">IF(Bezug!$G$2=1,Planungsrichtwerte_Übersicht!$C$6,IF(Bezug!$G$2=2,"-",Planungsrichtwerte_Übersicht!$C$18))</f>
        <v>40</v>
      </c>
      <c r="F270" s="4">
        <f ca="1">IF(Bezug!$G$2=1,Planungsrichtwerte_Übersicht!$C$7,IF(Bezug!$G$2=2,Planungsrichtwerte_Übersicht!$C$13,Planungsrichtwerte_Übersicht!$C$19))</f>
        <v>35</v>
      </c>
      <c r="G270" s="17"/>
      <c r="H270" s="17"/>
    </row>
    <row r="271" spans="1:8" x14ac:dyDescent="0.2">
      <c r="A271" s="4">
        <v>26.3</v>
      </c>
      <c r="B271" s="4">
        <f ca="1">IF(Daten_WP!$B$8="Samsung",Berechnung_Abstand_Kühlen!A271,0)</f>
        <v>26.3</v>
      </c>
      <c r="C271" s="16">
        <f ca="1">IF(Daten_WP!$B$8="Herz",$C$3+10*LOG($C$2/(4*PI()*B271^2))+$C$4+$C$5,IF(Daten_WP!$B$8="Samsung",$C$3+10*LOG($C$2/(4*PI()*B271^2))+$C$4+$C$6))</f>
        <v>35.629386303263502</v>
      </c>
      <c r="D271" s="4">
        <f ca="1">IF(Bezug!$G$2=1,Planungsrichtwerte_Übersicht!$C$5,IF(Bezug!$G$2=2,Planungsrichtwerte_Übersicht!$C$11,Planungsrichtwerte_Übersicht!$C$17))</f>
        <v>45</v>
      </c>
      <c r="E271" s="4">
        <f ca="1">IF(Bezug!$G$2=1,Planungsrichtwerte_Übersicht!$C$6,IF(Bezug!$G$2=2,"-",Planungsrichtwerte_Übersicht!$C$18))</f>
        <v>40</v>
      </c>
      <c r="F271" s="4">
        <f ca="1">IF(Bezug!$G$2=1,Planungsrichtwerte_Übersicht!$C$7,IF(Bezug!$G$2=2,Planungsrichtwerte_Übersicht!$C$13,Planungsrichtwerte_Übersicht!$C$19))</f>
        <v>35</v>
      </c>
      <c r="G271" s="17"/>
      <c r="H271" s="17"/>
    </row>
    <row r="272" spans="1:8" x14ac:dyDescent="0.2">
      <c r="A272" s="4">
        <v>26.4</v>
      </c>
      <c r="B272" s="4">
        <f ca="1">IF(Daten_WP!$B$8="Samsung",Berechnung_Abstand_Kühlen!A272,0)</f>
        <v>26.4</v>
      </c>
      <c r="C272" s="16">
        <f ca="1">IF(Daten_WP!$B$8="Herz",$C$3+10*LOG($C$2/(4*PI()*B272^2))+$C$4+$C$5,IF(Daten_WP!$B$8="Samsung",$C$3+10*LOG($C$2/(4*PI()*B272^2))+$C$4+$C$6))</f>
        <v>35.596422735662046</v>
      </c>
      <c r="D272" s="4">
        <f ca="1">IF(Bezug!$G$2=1,Planungsrichtwerte_Übersicht!$C$5,IF(Bezug!$G$2=2,Planungsrichtwerte_Übersicht!$C$11,Planungsrichtwerte_Übersicht!$C$17))</f>
        <v>45</v>
      </c>
      <c r="E272" s="4">
        <f ca="1">IF(Bezug!$G$2=1,Planungsrichtwerte_Übersicht!$C$6,IF(Bezug!$G$2=2,"-",Planungsrichtwerte_Übersicht!$C$18))</f>
        <v>40</v>
      </c>
      <c r="F272" s="4">
        <f ca="1">IF(Bezug!$G$2=1,Planungsrichtwerte_Übersicht!$C$7,IF(Bezug!$G$2=2,Planungsrichtwerte_Übersicht!$C$13,Planungsrichtwerte_Übersicht!$C$19))</f>
        <v>35</v>
      </c>
      <c r="G272" s="17"/>
      <c r="H272" s="17"/>
    </row>
    <row r="273" spans="1:8" x14ac:dyDescent="0.2">
      <c r="A273" s="4">
        <v>26.5</v>
      </c>
      <c r="B273" s="4">
        <f ca="1">IF(Daten_WP!$B$8="Samsung",Berechnung_Abstand_Kühlen!A273,0)</f>
        <v>26.5</v>
      </c>
      <c r="C273" s="16">
        <f ca="1">IF(Daten_WP!$B$8="Herz",$C$3+10*LOG($C$2/(4*PI()*B273^2))+$C$4+$C$5,IF(Daten_WP!$B$8="Samsung",$C$3+10*LOG($C$2/(4*PI()*B273^2))+$C$4+$C$6))</f>
        <v>35.563583794322504</v>
      </c>
      <c r="D273" s="4">
        <f ca="1">IF(Bezug!$G$2=1,Planungsrichtwerte_Übersicht!$C$5,IF(Bezug!$G$2=2,Planungsrichtwerte_Übersicht!$C$11,Planungsrichtwerte_Übersicht!$C$17))</f>
        <v>45</v>
      </c>
      <c r="E273" s="4">
        <f ca="1">IF(Bezug!$G$2=1,Planungsrichtwerte_Übersicht!$C$6,IF(Bezug!$G$2=2,"-",Planungsrichtwerte_Übersicht!$C$18))</f>
        <v>40</v>
      </c>
      <c r="F273" s="4">
        <f ca="1">IF(Bezug!$G$2=1,Planungsrichtwerte_Übersicht!$C$7,IF(Bezug!$G$2=2,Planungsrichtwerte_Übersicht!$C$13,Planungsrichtwerte_Übersicht!$C$19))</f>
        <v>35</v>
      </c>
      <c r="G273" s="17"/>
      <c r="H273" s="17"/>
    </row>
    <row r="274" spans="1:8" x14ac:dyDescent="0.2">
      <c r="A274" s="4">
        <v>26.6</v>
      </c>
      <c r="B274" s="4">
        <f ca="1">IF(Daten_WP!$B$8="Samsung",Berechnung_Abstand_Kühlen!A274,0)</f>
        <v>26.6</v>
      </c>
      <c r="C274" s="16">
        <f ca="1">IF(Daten_WP!$B$8="Herz",$C$3+10*LOG($C$2/(4*PI()*B274^2))+$C$4+$C$5,IF(Daten_WP!$B$8="Samsung",$C$3+10*LOG($C$2/(4*PI()*B274^2))+$C$4+$C$6))</f>
        <v>35.530868540437325</v>
      </c>
      <c r="D274" s="4">
        <f ca="1">IF(Bezug!$G$2=1,Planungsrichtwerte_Übersicht!$C$5,IF(Bezug!$G$2=2,Planungsrichtwerte_Übersicht!$C$11,Planungsrichtwerte_Übersicht!$C$17))</f>
        <v>45</v>
      </c>
      <c r="E274" s="4">
        <f ca="1">IF(Bezug!$G$2=1,Planungsrichtwerte_Übersicht!$C$6,IF(Bezug!$G$2=2,"-",Planungsrichtwerte_Übersicht!$C$18))</f>
        <v>40</v>
      </c>
      <c r="F274" s="4">
        <f ca="1">IF(Bezug!$G$2=1,Planungsrichtwerte_Übersicht!$C$7,IF(Bezug!$G$2=2,Planungsrichtwerte_Übersicht!$C$13,Planungsrichtwerte_Übersicht!$C$19))</f>
        <v>35</v>
      </c>
      <c r="G274" s="17"/>
      <c r="H274" s="17"/>
    </row>
    <row r="275" spans="1:8" x14ac:dyDescent="0.2">
      <c r="A275" s="4">
        <v>26.7</v>
      </c>
      <c r="B275" s="4">
        <f ca="1">IF(Daten_WP!$B$8="Samsung",Berechnung_Abstand_Kühlen!A275,0)</f>
        <v>26.7</v>
      </c>
      <c r="C275" s="16">
        <f ca="1">IF(Daten_WP!$B$8="Herz",$C$3+10*LOG($C$2/(4*PI()*B275^2))+$C$4+$C$5,IF(Daten_WP!$B$8="Samsung",$C$3+10*LOG($C$2/(4*PI()*B275^2))+$C$4+$C$6))</f>
        <v>35.498276045767156</v>
      </c>
      <c r="D275" s="4">
        <f ca="1">IF(Bezug!$G$2=1,Planungsrichtwerte_Übersicht!$C$5,IF(Bezug!$G$2=2,Planungsrichtwerte_Übersicht!$C$11,Planungsrichtwerte_Übersicht!$C$17))</f>
        <v>45</v>
      </c>
      <c r="E275" s="4">
        <f ca="1">IF(Bezug!$G$2=1,Planungsrichtwerte_Übersicht!$C$6,IF(Bezug!$G$2=2,"-",Planungsrichtwerte_Übersicht!$C$18))</f>
        <v>40</v>
      </c>
      <c r="F275" s="4">
        <f ca="1">IF(Bezug!$G$2=1,Planungsrichtwerte_Übersicht!$C$7,IF(Bezug!$G$2=2,Planungsrichtwerte_Übersicht!$C$13,Planungsrichtwerte_Übersicht!$C$19))</f>
        <v>35</v>
      </c>
      <c r="G275" s="17"/>
      <c r="H275" s="17"/>
    </row>
    <row r="276" spans="1:8" x14ac:dyDescent="0.2">
      <c r="A276" s="4">
        <v>26.8</v>
      </c>
      <c r="B276" s="4">
        <f ca="1">IF(Daten_WP!$B$8="Samsung",Berechnung_Abstand_Kühlen!A276,0)</f>
        <v>26.8</v>
      </c>
      <c r="C276" s="16">
        <f ca="1">IF(Daten_WP!$B$8="Herz",$C$3+10*LOG($C$2/(4*PI()*B276^2))+$C$4+$C$5,IF(Daten_WP!$B$8="Samsung",$C$3+10*LOG($C$2/(4*PI()*B276^2))+$C$4+$C$6))</f>
        <v>35.465805392482885</v>
      </c>
      <c r="D276" s="4">
        <f ca="1">IF(Bezug!$G$2=1,Planungsrichtwerte_Übersicht!$C$5,IF(Bezug!$G$2=2,Planungsrichtwerte_Übersicht!$C$11,Planungsrichtwerte_Übersicht!$C$17))</f>
        <v>45</v>
      </c>
      <c r="E276" s="4">
        <f ca="1">IF(Bezug!$G$2=1,Planungsrichtwerte_Übersicht!$C$6,IF(Bezug!$G$2=2,"-",Planungsrichtwerte_Übersicht!$C$18))</f>
        <v>40</v>
      </c>
      <c r="F276" s="4">
        <f ca="1">IF(Bezug!$G$2=1,Planungsrichtwerte_Übersicht!$C$7,IF(Bezug!$G$2=2,Planungsrichtwerte_Übersicht!$C$13,Planungsrichtwerte_Übersicht!$C$19))</f>
        <v>35</v>
      </c>
      <c r="G276" s="17"/>
      <c r="H276" s="17"/>
    </row>
    <row r="277" spans="1:8" x14ac:dyDescent="0.2">
      <c r="A277" s="4">
        <v>26.9</v>
      </c>
      <c r="B277" s="4">
        <f ca="1">IF(Daten_WP!$B$8="Samsung",Berechnung_Abstand_Kühlen!A277,0)</f>
        <v>26.9</v>
      </c>
      <c r="C277" s="16">
        <f ca="1">IF(Daten_WP!$B$8="Herz",$C$3+10*LOG($C$2/(4*PI()*B277^2))+$C$4+$C$5,IF(Daten_WP!$B$8="Samsung",$C$3+10*LOG($C$2/(4*PI()*B277^2))+$C$4+$C$6))</f>
        <v>35.433455673010499</v>
      </c>
      <c r="D277" s="4">
        <f ca="1">IF(Bezug!$G$2=1,Planungsrichtwerte_Übersicht!$C$5,IF(Bezug!$G$2=2,Planungsrichtwerte_Übersicht!$C$11,Planungsrichtwerte_Übersicht!$C$17))</f>
        <v>45</v>
      </c>
      <c r="E277" s="4">
        <f ca="1">IF(Bezug!$G$2=1,Planungsrichtwerte_Übersicht!$C$6,IF(Bezug!$G$2=2,"-",Planungsrichtwerte_Übersicht!$C$18))</f>
        <v>40</v>
      </c>
      <c r="F277" s="4">
        <f ca="1">IF(Bezug!$G$2=1,Planungsrichtwerte_Übersicht!$C$7,IF(Bezug!$G$2=2,Planungsrichtwerte_Übersicht!$C$13,Planungsrichtwerte_Übersicht!$C$19))</f>
        <v>35</v>
      </c>
      <c r="G277" s="17"/>
      <c r="H277" s="17"/>
    </row>
    <row r="278" spans="1:8" x14ac:dyDescent="0.2">
      <c r="A278" s="4">
        <v>27</v>
      </c>
      <c r="B278" s="4">
        <f ca="1">IF(Daten_WP!$B$8="Samsung",Berechnung_Abstand_Kühlen!A278,0)</f>
        <v>27</v>
      </c>
      <c r="C278" s="16">
        <f ca="1">IF(Daten_WP!$B$8="Herz",$C$3+10*LOG($C$2/(4*PI()*B278^2))+$C$4+$C$5,IF(Daten_WP!$B$8="Samsung",$C$3+10*LOG($C$2/(4*PI()*B278^2))+$C$4+$C$6))</f>
        <v>35.401225989878917</v>
      </c>
      <c r="D278" s="4">
        <f ca="1">IF(Bezug!$G$2=1,Planungsrichtwerte_Übersicht!$C$5,IF(Bezug!$G$2=2,Planungsrichtwerte_Übersicht!$C$11,Planungsrichtwerte_Übersicht!$C$17))</f>
        <v>45</v>
      </c>
      <c r="E278" s="4">
        <f ca="1">IF(Bezug!$G$2=1,Planungsrichtwerte_Übersicht!$C$6,IF(Bezug!$G$2=2,"-",Planungsrichtwerte_Übersicht!$C$18))</f>
        <v>40</v>
      </c>
      <c r="F278" s="4">
        <f ca="1">IF(Bezug!$G$2=1,Planungsrichtwerte_Übersicht!$C$7,IF(Bezug!$G$2=2,Planungsrichtwerte_Übersicht!$C$13,Planungsrichtwerte_Übersicht!$C$19))</f>
        <v>35</v>
      </c>
      <c r="G278" s="17"/>
      <c r="H278" s="17"/>
    </row>
    <row r="279" spans="1:8" x14ac:dyDescent="0.2">
      <c r="A279" s="4">
        <v>27.1</v>
      </c>
      <c r="B279" s="4">
        <f ca="1">IF(Daten_WP!$B$8="Samsung",Berechnung_Abstand_Kühlen!A279,0)</f>
        <v>27.1</v>
      </c>
      <c r="C279" s="16">
        <f ca="1">IF(Daten_WP!$B$8="Herz",$C$3+10*LOG($C$2/(4*PI()*B279^2))+$C$4+$C$5,IF(Daten_WP!$B$8="Samsung",$C$3+10*LOG($C$2/(4*PI()*B279^2))+$C$4+$C$6))</f>
        <v>35.369115455570544</v>
      </c>
      <c r="D279" s="4">
        <f ca="1">IF(Bezug!$G$2=1,Planungsrichtwerte_Übersicht!$C$5,IF(Bezug!$G$2=2,Planungsrichtwerte_Übersicht!$C$11,Planungsrichtwerte_Übersicht!$C$17))</f>
        <v>45</v>
      </c>
      <c r="E279" s="4">
        <f ca="1">IF(Bezug!$G$2=1,Planungsrichtwerte_Übersicht!$C$6,IF(Bezug!$G$2=2,"-",Planungsrichtwerte_Übersicht!$C$18))</f>
        <v>40</v>
      </c>
      <c r="F279" s="4">
        <f ca="1">IF(Bezug!$G$2=1,Planungsrichtwerte_Übersicht!$C$7,IF(Bezug!$G$2=2,Planungsrichtwerte_Übersicht!$C$13,Planungsrichtwerte_Übersicht!$C$19))</f>
        <v>35</v>
      </c>
      <c r="G279" s="17"/>
      <c r="H279" s="17"/>
    </row>
    <row r="280" spans="1:8" x14ac:dyDescent="0.2">
      <c r="A280" s="4">
        <v>27.2</v>
      </c>
      <c r="B280" s="4">
        <f ca="1">IF(Daten_WP!$B$8="Samsung",Berechnung_Abstand_Kühlen!A280,0)</f>
        <v>27.2</v>
      </c>
      <c r="C280" s="16">
        <f ca="1">IF(Daten_WP!$B$8="Herz",$C$3+10*LOG($C$2/(4*PI()*B280^2))+$C$4+$C$5,IF(Daten_WP!$B$8="Samsung",$C$3+10*LOG($C$2/(4*PI()*B280^2))+$C$4+$C$6))</f>
        <v>35.33712319237469</v>
      </c>
      <c r="D280" s="4">
        <f ca="1">IF(Bezug!$G$2=1,Planungsrichtwerte_Übersicht!$C$5,IF(Bezug!$G$2=2,Planungsrichtwerte_Übersicht!$C$11,Planungsrichtwerte_Übersicht!$C$17))</f>
        <v>45</v>
      </c>
      <c r="E280" s="4">
        <f ca="1">IF(Bezug!$G$2=1,Planungsrichtwerte_Übersicht!$C$6,IF(Bezug!$G$2=2,"-",Planungsrichtwerte_Übersicht!$C$18))</f>
        <v>40</v>
      </c>
      <c r="F280" s="4">
        <f ca="1">IF(Bezug!$G$2=1,Planungsrichtwerte_Übersicht!$C$7,IF(Bezug!$G$2=2,Planungsrichtwerte_Übersicht!$C$13,Planungsrichtwerte_Übersicht!$C$19))</f>
        <v>35</v>
      </c>
      <c r="G280" s="17"/>
      <c r="H280" s="17"/>
    </row>
    <row r="281" spans="1:8" x14ac:dyDescent="0.2">
      <c r="A281" s="4">
        <v>27.3</v>
      </c>
      <c r="B281" s="4">
        <f ca="1">IF(Daten_WP!$B$8="Samsung",Berechnung_Abstand_Kühlen!A281,0)</f>
        <v>27.3</v>
      </c>
      <c r="C281" s="16">
        <f ca="1">IF(Daten_WP!$B$8="Herz",$C$3+10*LOG($C$2/(4*PI()*B281^2))+$C$4+$C$5,IF(Daten_WP!$B$8="Samsung",$C$3+10*LOG($C$2/(4*PI()*B281^2))+$C$4+$C$6))</f>
        <v>35.305248332243536</v>
      </c>
      <c r="D281" s="4">
        <f ca="1">IF(Bezug!$G$2=1,Planungsrichtwerte_Übersicht!$C$5,IF(Bezug!$G$2=2,Planungsrichtwerte_Übersicht!$C$11,Planungsrichtwerte_Übersicht!$C$17))</f>
        <v>45</v>
      </c>
      <c r="E281" s="4">
        <f ca="1">IF(Bezug!$G$2=1,Planungsrichtwerte_Übersicht!$C$6,IF(Bezug!$G$2=2,"-",Planungsrichtwerte_Übersicht!$C$18))</f>
        <v>40</v>
      </c>
      <c r="F281" s="4">
        <f ca="1">IF(Bezug!$G$2=1,Planungsrichtwerte_Übersicht!$C$7,IF(Bezug!$G$2=2,Planungsrichtwerte_Übersicht!$C$13,Planungsrichtwerte_Übersicht!$C$19))</f>
        <v>35</v>
      </c>
      <c r="G281" s="17"/>
      <c r="H281" s="17"/>
    </row>
    <row r="282" spans="1:8" x14ac:dyDescent="0.2">
      <c r="A282" s="4">
        <v>27.4</v>
      </c>
      <c r="B282" s="4">
        <f ca="1">IF(Daten_WP!$B$8="Samsung",Berechnung_Abstand_Kühlen!A282,0)</f>
        <v>27.4</v>
      </c>
      <c r="C282" s="16">
        <f ca="1">IF(Daten_WP!$B$8="Herz",$C$3+10*LOG($C$2/(4*PI()*B282^2))+$C$4+$C$5,IF(Daten_WP!$B$8="Samsung",$C$3+10*LOG($C$2/(4*PI()*B282^2))+$C$4+$C$6))</f>
        <v>35.273490016650904</v>
      </c>
      <c r="D282" s="4">
        <f ca="1">IF(Bezug!$G$2=1,Planungsrichtwerte_Übersicht!$C$5,IF(Bezug!$G$2=2,Planungsrichtwerte_Übersicht!$C$11,Planungsrichtwerte_Übersicht!$C$17))</f>
        <v>45</v>
      </c>
      <c r="E282" s="4">
        <f ca="1">IF(Bezug!$G$2=1,Planungsrichtwerte_Übersicht!$C$6,IF(Bezug!$G$2=2,"-",Planungsrichtwerte_Übersicht!$C$18))</f>
        <v>40</v>
      </c>
      <c r="F282" s="4">
        <f ca="1">IF(Bezug!$G$2=1,Planungsrichtwerte_Übersicht!$C$7,IF(Bezug!$G$2=2,Planungsrichtwerte_Übersicht!$C$13,Planungsrichtwerte_Übersicht!$C$19))</f>
        <v>35</v>
      </c>
      <c r="G282" s="17"/>
      <c r="H282" s="17"/>
    </row>
    <row r="283" spans="1:8" x14ac:dyDescent="0.2">
      <c r="A283" s="4">
        <v>27.5</v>
      </c>
      <c r="B283" s="4">
        <f ca="1">IF(Daten_WP!$B$8="Samsung",Berechnung_Abstand_Kühlen!A283,0)</f>
        <v>27.5</v>
      </c>
      <c r="C283" s="16">
        <f ca="1">IF(Daten_WP!$B$8="Herz",$C$3+10*LOG($C$2/(4*PI()*B283^2))+$C$4+$C$5,IF(Daten_WP!$B$8="Samsung",$C$3+10*LOG($C$2/(4*PI()*B283^2))+$C$4+$C$6))</f>
        <v>35.241847396453409</v>
      </c>
      <c r="D283" s="4">
        <f ca="1">IF(Bezug!$G$2=1,Planungsrichtwerte_Übersicht!$C$5,IF(Bezug!$G$2=2,Planungsrichtwerte_Übersicht!$C$11,Planungsrichtwerte_Übersicht!$C$17))</f>
        <v>45</v>
      </c>
      <c r="E283" s="4">
        <f ca="1">IF(Bezug!$G$2=1,Planungsrichtwerte_Übersicht!$C$6,IF(Bezug!$G$2=2,"-",Planungsrichtwerte_Übersicht!$C$18))</f>
        <v>40</v>
      </c>
      <c r="F283" s="4">
        <f ca="1">IF(Bezug!$G$2=1,Planungsrichtwerte_Übersicht!$C$7,IF(Bezug!$G$2=2,Planungsrichtwerte_Übersicht!$C$13,Planungsrichtwerte_Übersicht!$C$19))</f>
        <v>35</v>
      </c>
      <c r="G283" s="17"/>
      <c r="H283" s="17"/>
    </row>
    <row r="284" spans="1:8" x14ac:dyDescent="0.2">
      <c r="A284" s="4">
        <v>27.6</v>
      </c>
      <c r="B284" s="4">
        <f ca="1">IF(Daten_WP!$B$8="Samsung",Berechnung_Abstand_Kühlen!A284,0)</f>
        <v>27.6</v>
      </c>
      <c r="C284" s="16">
        <f ca="1">IF(Daten_WP!$B$8="Herz",$C$3+10*LOG($C$2/(4*PI()*B284^2))+$C$4+$C$5,IF(Daten_WP!$B$8="Samsung",$C$3+10*LOG($C$2/(4*PI()*B284^2))+$C$4+$C$6))</f>
        <v>35.210319631754309</v>
      </c>
      <c r="D284" s="4">
        <f ca="1">IF(Bezug!$G$2=1,Planungsrichtwerte_Übersicht!$C$5,IF(Bezug!$G$2=2,Planungsrichtwerte_Übersicht!$C$11,Planungsrichtwerte_Übersicht!$C$17))</f>
        <v>45</v>
      </c>
      <c r="E284" s="4">
        <f ca="1">IF(Bezug!$G$2=1,Planungsrichtwerte_Übersicht!$C$6,IF(Bezug!$G$2=2,"-",Planungsrichtwerte_Übersicht!$C$18))</f>
        <v>40</v>
      </c>
      <c r="F284" s="4">
        <f ca="1">IF(Bezug!$G$2=1,Planungsrichtwerte_Übersicht!$C$7,IF(Bezug!$G$2=2,Planungsrichtwerte_Übersicht!$C$13,Planungsrichtwerte_Übersicht!$C$19))</f>
        <v>35</v>
      </c>
      <c r="G284" s="17"/>
      <c r="H284" s="17"/>
    </row>
    <row r="285" spans="1:8" x14ac:dyDescent="0.2">
      <c r="A285" s="4">
        <v>27.7</v>
      </c>
      <c r="B285" s="4">
        <f ca="1">IF(Daten_WP!$B$8="Samsung",Berechnung_Abstand_Kühlen!A285,0)</f>
        <v>27.7</v>
      </c>
      <c r="C285" s="16">
        <f ca="1">IF(Daten_WP!$B$8="Herz",$C$3+10*LOG($C$2/(4*PI()*B285^2))+$C$4+$C$5,IF(Daten_WP!$B$8="Samsung",$C$3+10*LOG($C$2/(4*PI()*B285^2))+$C$4+$C$6))</f>
        <v>35.178905891769688</v>
      </c>
      <c r="D285" s="4">
        <f ca="1">IF(Bezug!$G$2=1,Planungsrichtwerte_Übersicht!$C$5,IF(Bezug!$G$2=2,Planungsrichtwerte_Übersicht!$C$11,Planungsrichtwerte_Übersicht!$C$17))</f>
        <v>45</v>
      </c>
      <c r="E285" s="4">
        <f ca="1">IF(Bezug!$G$2=1,Planungsrichtwerte_Übersicht!$C$6,IF(Bezug!$G$2=2,"-",Planungsrichtwerte_Übersicht!$C$18))</f>
        <v>40</v>
      </c>
      <c r="F285" s="4">
        <f ca="1">IF(Bezug!$G$2=1,Planungsrichtwerte_Übersicht!$C$7,IF(Bezug!$G$2=2,Planungsrichtwerte_Übersicht!$C$13,Planungsrichtwerte_Übersicht!$C$19))</f>
        <v>35</v>
      </c>
      <c r="G285" s="17"/>
      <c r="H285" s="17"/>
    </row>
    <row r="286" spans="1:8" x14ac:dyDescent="0.2">
      <c r="A286" s="4">
        <v>27.8</v>
      </c>
      <c r="B286" s="4">
        <f ca="1">IF(Daten_WP!$B$8="Samsung",Berechnung_Abstand_Kühlen!A286,0)</f>
        <v>27.8</v>
      </c>
      <c r="C286" s="16">
        <f ca="1">IF(Daten_WP!$B$8="Herz",$C$3+10*LOG($C$2/(4*PI()*B286^2))+$C$4+$C$5,IF(Daten_WP!$B$8="Samsung",$C$3+10*LOG($C$2/(4*PI()*B286^2))+$C$4+$C$6))</f>
        <v>35.147605354697134</v>
      </c>
      <c r="D286" s="4">
        <f ca="1">IF(Bezug!$G$2=1,Planungsrichtwerte_Übersicht!$C$5,IF(Bezug!$G$2=2,Planungsrichtwerte_Übersicht!$C$11,Planungsrichtwerte_Übersicht!$C$17))</f>
        <v>45</v>
      </c>
      <c r="E286" s="4">
        <f ca="1">IF(Bezug!$G$2=1,Planungsrichtwerte_Übersicht!$C$6,IF(Bezug!$G$2=2,"-",Planungsrichtwerte_Übersicht!$C$18))</f>
        <v>40</v>
      </c>
      <c r="F286" s="4">
        <f ca="1">IF(Bezug!$G$2=1,Planungsrichtwerte_Übersicht!$C$7,IF(Bezug!$G$2=2,Planungsrichtwerte_Übersicht!$C$13,Planungsrichtwerte_Übersicht!$C$19))</f>
        <v>35</v>
      </c>
      <c r="G286" s="17"/>
      <c r="H286" s="17"/>
    </row>
    <row r="287" spans="1:8" x14ac:dyDescent="0.2">
      <c r="A287" s="4">
        <v>27.9</v>
      </c>
      <c r="B287" s="4">
        <f ca="1">IF(Daten_WP!$B$8="Samsung",Berechnung_Abstand_Kühlen!A287,0)</f>
        <v>27.9</v>
      </c>
      <c r="C287" s="16">
        <f ca="1">IF(Daten_WP!$B$8="Herz",$C$3+10*LOG($C$2/(4*PI()*B287^2))+$C$4+$C$5,IF(Daten_WP!$B$8="Samsung",$C$3+10*LOG($C$2/(4*PI()*B287^2))+$C$4+$C$6))</f>
        <v>35.116417207586707</v>
      </c>
      <c r="D287" s="4">
        <f ca="1">IF(Bezug!$G$2=1,Planungsrichtwerte_Übersicht!$C$5,IF(Bezug!$G$2=2,Planungsrichtwerte_Übersicht!$C$11,Planungsrichtwerte_Übersicht!$C$17))</f>
        <v>45</v>
      </c>
      <c r="E287" s="4">
        <f ca="1">IF(Bezug!$G$2=1,Planungsrichtwerte_Übersicht!$C$6,IF(Bezug!$G$2=2,"-",Planungsrichtwerte_Übersicht!$C$18))</f>
        <v>40</v>
      </c>
      <c r="F287" s="4">
        <f ca="1">IF(Bezug!$G$2=1,Planungsrichtwerte_Übersicht!$C$7,IF(Bezug!$G$2=2,Planungsrichtwerte_Übersicht!$C$13,Planungsrichtwerte_Übersicht!$C$19))</f>
        <v>35</v>
      </c>
      <c r="G287" s="17"/>
      <c r="H287" s="17"/>
    </row>
    <row r="288" spans="1:8" x14ac:dyDescent="0.2">
      <c r="A288" s="4">
        <v>28</v>
      </c>
      <c r="B288" s="4">
        <f ca="1">IF(Daten_WP!$B$8="Samsung",Berechnung_Abstand_Kühlen!A288,0)</f>
        <v>28</v>
      </c>
      <c r="C288" s="16">
        <f ca="1">IF(Daten_WP!$B$8="Herz",$C$3+10*LOG($C$2/(4*PI()*B288^2))+$C$4+$C$5,IF(Daten_WP!$B$8="Samsung",$C$3+10*LOG($C$2/(4*PI()*B288^2))+$C$4+$C$6))</f>
        <v>35.085340646214277</v>
      </c>
      <c r="D288" s="4">
        <f ca="1">IF(Bezug!$G$2=1,Planungsrichtwerte_Übersicht!$C$5,IF(Bezug!$G$2=2,Planungsrichtwerte_Übersicht!$C$11,Planungsrichtwerte_Übersicht!$C$17))</f>
        <v>45</v>
      </c>
      <c r="E288" s="4">
        <f ca="1">IF(Bezug!$G$2=1,Planungsrichtwerte_Übersicht!$C$6,IF(Bezug!$G$2=2,"-",Planungsrichtwerte_Übersicht!$C$18))</f>
        <v>40</v>
      </c>
      <c r="F288" s="4">
        <f ca="1">IF(Bezug!$G$2=1,Planungsrichtwerte_Übersicht!$C$7,IF(Bezug!$G$2=2,Planungsrichtwerte_Übersicht!$C$13,Planungsrichtwerte_Übersicht!$C$19))</f>
        <v>35</v>
      </c>
      <c r="G288" s="17"/>
      <c r="H288" s="17"/>
    </row>
    <row r="289" spans="1:8" x14ac:dyDescent="0.2">
      <c r="A289" s="4">
        <v>28.1</v>
      </c>
      <c r="B289" s="4">
        <f ca="1">IF(Daten_WP!$B$8="Samsung",Berechnung_Abstand_Kühlen!A289,0)</f>
        <v>28.1</v>
      </c>
      <c r="C289" s="16">
        <f ca="1">IF(Daten_WP!$B$8="Herz",$C$3+10*LOG($C$2/(4*PI()*B289^2))+$C$4+$C$5,IF(Daten_WP!$B$8="Samsung",$C$3+10*LOG($C$2/(4*PI()*B289^2))+$C$4+$C$6))</f>
        <v>35.054374874957063</v>
      </c>
      <c r="D289" s="4">
        <f ca="1">IF(Bezug!$G$2=1,Planungsrichtwerte_Übersicht!$C$5,IF(Bezug!$G$2=2,Planungsrichtwerte_Übersicht!$C$11,Planungsrichtwerte_Übersicht!$C$17))</f>
        <v>45</v>
      </c>
      <c r="E289" s="4">
        <f ca="1">IF(Bezug!$G$2=1,Planungsrichtwerte_Übersicht!$C$6,IF(Bezug!$G$2=2,"-",Planungsrichtwerte_Übersicht!$C$18))</f>
        <v>40</v>
      </c>
      <c r="F289" s="4">
        <f ca="1">IF(Bezug!$G$2=1,Planungsrichtwerte_Übersicht!$C$7,IF(Bezug!$G$2=2,Planungsrichtwerte_Übersicht!$C$13,Planungsrichtwerte_Übersicht!$C$19))</f>
        <v>35</v>
      </c>
      <c r="G289" s="17"/>
      <c r="H289" s="17"/>
    </row>
    <row r="290" spans="1:8" x14ac:dyDescent="0.2">
      <c r="A290" s="4">
        <v>28.2</v>
      </c>
      <c r="B290" s="4">
        <f ca="1">IF(Daten_WP!$B$8="Samsung",Berechnung_Abstand_Kühlen!A290,0)</f>
        <v>28.2</v>
      </c>
      <c r="C290" s="16">
        <f ca="1">IF(Daten_WP!$B$8="Herz",$C$3+10*LOG($C$2/(4*PI()*B290^2))+$C$4+$C$5,IF(Daten_WP!$B$8="Samsung",$C$3+10*LOG($C$2/(4*PI()*B290^2))+$C$4+$C$6))</f>
        <v>35.023519106671444</v>
      </c>
      <c r="D290" s="4">
        <f ca="1">IF(Bezug!$G$2=1,Planungsrichtwerte_Übersicht!$C$5,IF(Bezug!$G$2=2,Planungsrichtwerte_Übersicht!$C$11,Planungsrichtwerte_Übersicht!$C$17))</f>
        <v>45</v>
      </c>
      <c r="E290" s="4">
        <f ca="1">IF(Bezug!$G$2=1,Planungsrichtwerte_Übersicht!$C$6,IF(Bezug!$G$2=2,"-",Planungsrichtwerte_Übersicht!$C$18))</f>
        <v>40</v>
      </c>
      <c r="F290" s="4">
        <f ca="1">IF(Bezug!$G$2=1,Planungsrichtwerte_Übersicht!$C$7,IF(Bezug!$G$2=2,Planungsrichtwerte_Übersicht!$C$13,Planungsrichtwerte_Übersicht!$C$19))</f>
        <v>35</v>
      </c>
      <c r="G290" s="17"/>
      <c r="H290" s="17"/>
    </row>
    <row r="291" spans="1:8" x14ac:dyDescent="0.2">
      <c r="A291" s="4">
        <v>28.3</v>
      </c>
      <c r="B291" s="4">
        <f ca="1">IF(Daten_WP!$B$8="Samsung",Berechnung_Abstand_Kühlen!A291,0)</f>
        <v>28.3</v>
      </c>
      <c r="C291" s="16">
        <f ca="1">IF(Daten_WP!$B$8="Herz",$C$3+10*LOG($C$2/(4*PI()*B291^2))+$C$4+$C$5,IF(Daten_WP!$B$8="Samsung",$C$3+10*LOG($C$2/(4*PI()*B291^2))+$C$4+$C$6))</f>
        <v>34.99277256257286</v>
      </c>
      <c r="D291" s="4">
        <f ca="1">IF(Bezug!$G$2=1,Planungsrichtwerte_Übersicht!$C$5,IF(Bezug!$G$2=2,Planungsrichtwerte_Übersicht!$C$11,Planungsrichtwerte_Übersicht!$C$17))</f>
        <v>45</v>
      </c>
      <c r="E291" s="4">
        <f ca="1">IF(Bezug!$G$2=1,Planungsrichtwerte_Übersicht!$C$6,IF(Bezug!$G$2=2,"-",Planungsrichtwerte_Übersicht!$C$18))</f>
        <v>40</v>
      </c>
      <c r="F291" s="4">
        <f ca="1">IF(Bezug!$G$2=1,Planungsrichtwerte_Übersicht!$C$7,IF(Bezug!$G$2=2,Planungsrichtwerte_Übersicht!$C$13,Planungsrichtwerte_Übersicht!$C$19))</f>
        <v>35</v>
      </c>
      <c r="G291" s="17"/>
      <c r="H291" s="17"/>
    </row>
    <row r="292" spans="1:8" x14ac:dyDescent="0.2">
      <c r="A292" s="4">
        <v>28.4</v>
      </c>
      <c r="B292" s="4">
        <f ca="1">IF(Daten_WP!$B$8="Samsung",Berechnung_Abstand_Kühlen!A292,0)</f>
        <v>28.4</v>
      </c>
      <c r="C292" s="16">
        <f ca="1">IF(Daten_WP!$B$8="Herz",$C$3+10*LOG($C$2/(4*PI()*B292^2))+$C$4+$C$5,IF(Daten_WP!$B$8="Samsung",$C$3+10*LOG($C$2/(4*PI()*B292^2))+$C$4+$C$6))</f>
        <v>34.96213447211791</v>
      </c>
      <c r="D292" s="4">
        <f ca="1">IF(Bezug!$G$2=1,Planungsrichtwerte_Übersicht!$C$5,IF(Bezug!$G$2=2,Planungsrichtwerte_Übersicht!$C$11,Planungsrichtwerte_Übersicht!$C$17))</f>
        <v>45</v>
      </c>
      <c r="E292" s="4">
        <f ca="1">IF(Bezug!$G$2=1,Planungsrichtwerte_Übersicht!$C$6,IF(Bezug!$G$2=2,"-",Planungsrichtwerte_Übersicht!$C$18))</f>
        <v>40</v>
      </c>
      <c r="F292" s="4">
        <f ca="1">IF(Bezug!$G$2=1,Planungsrichtwerte_Übersicht!$C$7,IF(Bezug!$G$2=2,Planungsrichtwerte_Übersicht!$C$13,Planungsrichtwerte_Übersicht!$C$19))</f>
        <v>35</v>
      </c>
      <c r="G292" s="17"/>
      <c r="H292" s="17"/>
    </row>
    <row r="293" spans="1:8" x14ac:dyDescent="0.2">
      <c r="A293" s="4">
        <v>28.5</v>
      </c>
      <c r="B293" s="4">
        <f ca="1">IF(Daten_WP!$B$8="Samsung",Berechnung_Abstand_Kühlen!A293,0)</f>
        <v>28.5</v>
      </c>
      <c r="C293" s="16">
        <f ca="1">IF(Daten_WP!$B$8="Herz",$C$3+10*LOG($C$2/(4*PI()*B293^2))+$C$4+$C$5,IF(Daten_WP!$B$8="Samsung",$C$3+10*LOG($C$2/(4*PI()*B293^2))+$C$4+$C$6))</f>
        <v>34.931604072888462</v>
      </c>
      <c r="D293" s="4">
        <f ca="1">IF(Bezug!$G$2=1,Planungsrichtwerte_Übersicht!$C$5,IF(Bezug!$G$2=2,Planungsrichtwerte_Übersicht!$C$11,Planungsrichtwerte_Übersicht!$C$17))</f>
        <v>45</v>
      </c>
      <c r="E293" s="4">
        <f ca="1">IF(Bezug!$G$2=1,Planungsrichtwerte_Übersicht!$C$6,IF(Bezug!$G$2=2,"-",Planungsrichtwerte_Übersicht!$C$18))</f>
        <v>40</v>
      </c>
      <c r="F293" s="4">
        <f ca="1">IF(Bezug!$G$2=1,Planungsrichtwerte_Übersicht!$C$7,IF(Bezug!$G$2=2,Planungsrichtwerte_Übersicht!$C$13,Planungsrichtwerte_Übersicht!$C$19))</f>
        <v>35</v>
      </c>
      <c r="G293" s="17"/>
      <c r="H293" s="17"/>
    </row>
    <row r="294" spans="1:8" x14ac:dyDescent="0.2">
      <c r="A294" s="4">
        <v>28.6</v>
      </c>
      <c r="B294" s="4">
        <f ca="1">IF(Daten_WP!$B$8="Samsung",Berechnung_Abstand_Kühlen!A294,0)</f>
        <v>28.6</v>
      </c>
      <c r="C294" s="16">
        <f ca="1">IF(Daten_WP!$B$8="Herz",$C$3+10*LOG($C$2/(4*PI()*B294^2))+$C$4+$C$5,IF(Daten_WP!$B$8="Samsung",$C$3+10*LOG($C$2/(4*PI()*B294^2))+$C$4+$C$6))</f>
        <v>34.901180610477802</v>
      </c>
      <c r="D294" s="4">
        <f ca="1">IF(Bezug!$G$2=1,Planungsrichtwerte_Übersicht!$C$5,IF(Bezug!$G$2=2,Planungsrichtwerte_Übersicht!$C$11,Planungsrichtwerte_Übersicht!$C$17))</f>
        <v>45</v>
      </c>
      <c r="E294" s="4">
        <f ca="1">IF(Bezug!$G$2=1,Planungsrichtwerte_Übersicht!$C$6,IF(Bezug!$G$2=2,"-",Planungsrichtwerte_Übersicht!$C$18))</f>
        <v>40</v>
      </c>
      <c r="F294" s="4">
        <f ca="1">IF(Bezug!$G$2=1,Planungsrichtwerte_Übersicht!$C$7,IF(Bezug!$G$2=2,Planungsrichtwerte_Übersicht!$C$13,Planungsrichtwerte_Übersicht!$C$19))</f>
        <v>35</v>
      </c>
      <c r="G294" s="17"/>
      <c r="H294" s="17"/>
    </row>
    <row r="295" spans="1:8" x14ac:dyDescent="0.2">
      <c r="A295" s="4">
        <v>28.7</v>
      </c>
      <c r="B295" s="4">
        <f ca="1">IF(Daten_WP!$B$8="Samsung",Berechnung_Abstand_Kühlen!A295,0)</f>
        <v>28.7</v>
      </c>
      <c r="C295" s="16">
        <f ca="1">IF(Daten_WP!$B$8="Herz",$C$3+10*LOG($C$2/(4*PI()*B295^2))+$C$4+$C$5,IF(Daten_WP!$B$8="Samsung",$C$3+10*LOG($C$2/(4*PI()*B295^2))+$C$4+$C$6))</f>
        <v>34.870863338378818</v>
      </c>
      <c r="D295" s="4">
        <f ca="1">IF(Bezug!$G$2=1,Planungsrichtwerte_Übersicht!$C$5,IF(Bezug!$G$2=2,Planungsrichtwerte_Übersicht!$C$11,Planungsrichtwerte_Übersicht!$C$17))</f>
        <v>45</v>
      </c>
      <c r="E295" s="4">
        <f ca="1">IF(Bezug!$G$2=1,Planungsrichtwerte_Übersicht!$C$6,IF(Bezug!$G$2=2,"-",Planungsrichtwerte_Übersicht!$C$18))</f>
        <v>40</v>
      </c>
      <c r="F295" s="4">
        <f ca="1">IF(Bezug!$G$2=1,Planungsrichtwerte_Übersicht!$C$7,IF(Bezug!$G$2=2,Planungsrichtwerte_Übersicht!$C$13,Planungsrichtwerte_Übersicht!$C$19))</f>
        <v>35</v>
      </c>
      <c r="G295" s="17"/>
      <c r="H295" s="17"/>
    </row>
    <row r="296" spans="1:8" x14ac:dyDescent="0.2">
      <c r="A296" s="4">
        <v>28.8</v>
      </c>
      <c r="B296" s="4">
        <f ca="1">IF(Daten_WP!$B$8="Samsung",Berechnung_Abstand_Kühlen!A296,0)</f>
        <v>28.8</v>
      </c>
      <c r="C296" s="16">
        <f ca="1">IF(Daten_WP!$B$8="Herz",$C$3+10*LOG($C$2/(4*PI()*B296^2))+$C$4+$C$5,IF(Daten_WP!$B$8="Samsung",$C$3+10*LOG($C$2/(4*PI()*B296^2))+$C$4+$C$6))</f>
        <v>34.840651517874043</v>
      </c>
      <c r="D296" s="4">
        <f ca="1">IF(Bezug!$G$2=1,Planungsrichtwerte_Übersicht!$C$5,IF(Bezug!$G$2=2,Planungsrichtwerte_Übersicht!$C$11,Planungsrichtwerte_Übersicht!$C$17))</f>
        <v>45</v>
      </c>
      <c r="E296" s="4">
        <f ca="1">IF(Bezug!$G$2=1,Planungsrichtwerte_Übersicht!$C$6,IF(Bezug!$G$2=2,"-",Planungsrichtwerte_Übersicht!$C$18))</f>
        <v>40</v>
      </c>
      <c r="F296" s="4">
        <f ca="1">IF(Bezug!$G$2=1,Planungsrichtwerte_Übersicht!$C$7,IF(Bezug!$G$2=2,Planungsrichtwerte_Übersicht!$C$13,Planungsrichtwerte_Übersicht!$C$19))</f>
        <v>35</v>
      </c>
      <c r="G296" s="17"/>
      <c r="H296" s="17"/>
    </row>
    <row r="297" spans="1:8" x14ac:dyDescent="0.2">
      <c r="A297" s="4">
        <v>28.9</v>
      </c>
      <c r="B297" s="4">
        <f ca="1">IF(Daten_WP!$B$8="Samsung",Berechnung_Abstand_Kühlen!A297,0)</f>
        <v>28.9</v>
      </c>
      <c r="C297" s="16">
        <f ca="1">IF(Daten_WP!$B$8="Herz",$C$3+10*LOG($C$2/(4*PI()*B297^2))+$C$4+$C$5,IF(Daten_WP!$B$8="Samsung",$C$3+10*LOG($C$2/(4*PI()*B297^2))+$C$4+$C$6))</f>
        <v>34.810544417927701</v>
      </c>
      <c r="D297" s="4">
        <f ca="1">IF(Bezug!$G$2=1,Planungsrichtwerte_Übersicht!$C$5,IF(Bezug!$G$2=2,Planungsrichtwerte_Übersicht!$C$11,Planungsrichtwerte_Übersicht!$C$17))</f>
        <v>45</v>
      </c>
      <c r="E297" s="4">
        <f ca="1">IF(Bezug!$G$2=1,Planungsrichtwerte_Übersicht!$C$6,IF(Bezug!$G$2=2,"-",Planungsrichtwerte_Übersicht!$C$18))</f>
        <v>40</v>
      </c>
      <c r="F297" s="4">
        <f ca="1">IF(Bezug!$G$2=1,Planungsrichtwerte_Übersicht!$C$7,IF(Bezug!$G$2=2,Planungsrichtwerte_Übersicht!$C$13,Planungsrichtwerte_Übersicht!$C$19))</f>
        <v>35</v>
      </c>
      <c r="G297" s="17"/>
      <c r="H297" s="17"/>
    </row>
    <row r="298" spans="1:8" x14ac:dyDescent="0.2">
      <c r="A298" s="4">
        <v>29</v>
      </c>
      <c r="B298" s="4">
        <f ca="1">IF(Daten_WP!$B$8="Samsung",Berechnung_Abstand_Kühlen!A298,0)</f>
        <v>29</v>
      </c>
      <c r="C298" s="16">
        <f ca="1">IF(Daten_WP!$B$8="Herz",$C$3+10*LOG($C$2/(4*PI()*B298^2))+$C$4+$C$5,IF(Daten_WP!$B$8="Samsung",$C$3+10*LOG($C$2/(4*PI()*B298^2))+$C$4+$C$6))</f>
        <v>34.780541315079539</v>
      </c>
      <c r="D298" s="4">
        <f ca="1">IF(Bezug!$G$2=1,Planungsrichtwerte_Übersicht!$C$5,IF(Bezug!$G$2=2,Planungsrichtwerte_Übersicht!$C$11,Planungsrichtwerte_Übersicht!$C$17))</f>
        <v>45</v>
      </c>
      <c r="E298" s="4">
        <f ca="1">IF(Bezug!$G$2=1,Planungsrichtwerte_Übersicht!$C$6,IF(Bezug!$G$2=2,"-",Planungsrichtwerte_Übersicht!$C$18))</f>
        <v>40</v>
      </c>
      <c r="F298" s="4">
        <f ca="1">IF(Bezug!$G$2=1,Planungsrichtwerte_Übersicht!$C$7,IF(Bezug!$G$2=2,Planungsrichtwerte_Übersicht!$C$13,Planungsrichtwerte_Übersicht!$C$19))</f>
        <v>35</v>
      </c>
      <c r="G298" s="17"/>
      <c r="H298" s="17"/>
    </row>
    <row r="299" spans="1:8" x14ac:dyDescent="0.2">
      <c r="A299" s="4">
        <v>29.1</v>
      </c>
      <c r="B299" s="4">
        <f ca="1">IF(Daten_WP!$B$8="Samsung",Berechnung_Abstand_Kühlen!A299,0)</f>
        <v>29.1</v>
      </c>
      <c r="C299" s="16">
        <f ca="1">IF(Daten_WP!$B$8="Herz",$C$3+10*LOG($C$2/(4*PI()*B299^2))+$C$4+$C$5,IF(Daten_WP!$B$8="Samsung",$C$3+10*LOG($C$2/(4*PI()*B299^2))+$C$4+$C$6))</f>
        <v>34.750641493340517</v>
      </c>
      <c r="D299" s="4">
        <f ca="1">IF(Bezug!$G$2=1,Planungsrichtwerte_Übersicht!$C$5,IF(Bezug!$G$2=2,Planungsrichtwerte_Übersicht!$C$11,Planungsrichtwerte_Übersicht!$C$17))</f>
        <v>45</v>
      </c>
      <c r="E299" s="4">
        <f ca="1">IF(Bezug!$G$2=1,Planungsrichtwerte_Übersicht!$C$6,IF(Bezug!$G$2=2,"-",Planungsrichtwerte_Übersicht!$C$18))</f>
        <v>40</v>
      </c>
      <c r="F299" s="4">
        <f ca="1">IF(Bezug!$G$2=1,Planungsrichtwerte_Übersicht!$C$7,IF(Bezug!$G$2=2,Planungsrichtwerte_Übersicht!$C$13,Planungsrichtwerte_Übersicht!$C$19))</f>
        <v>35</v>
      </c>
      <c r="G299" s="17"/>
      <c r="H299" s="17"/>
    </row>
    <row r="300" spans="1:8" x14ac:dyDescent="0.2">
      <c r="A300" s="4">
        <v>29.2</v>
      </c>
      <c r="B300" s="4">
        <f ca="1">IF(Daten_WP!$B$8="Samsung",Berechnung_Abstand_Kühlen!A300,0)</f>
        <v>29.2</v>
      </c>
      <c r="C300" s="16">
        <f ca="1">IF(Daten_WP!$B$8="Herz",$C$3+10*LOG($C$2/(4*PI()*B300^2))+$C$4+$C$5,IF(Daten_WP!$B$8="Samsung",$C$3+10*LOG($C$2/(4*PI()*B300^2))+$C$4+$C$6))</f>
        <v>34.720844244090294</v>
      </c>
      <c r="D300" s="4">
        <f ca="1">IF(Bezug!$G$2=1,Planungsrichtwerte_Übersicht!$C$5,IF(Bezug!$G$2=2,Planungsrichtwerte_Übersicht!$C$11,Planungsrichtwerte_Übersicht!$C$17))</f>
        <v>45</v>
      </c>
      <c r="E300" s="4">
        <f ca="1">IF(Bezug!$G$2=1,Planungsrichtwerte_Übersicht!$C$6,IF(Bezug!$G$2=2,"-",Planungsrichtwerte_Übersicht!$C$18))</f>
        <v>40</v>
      </c>
      <c r="F300" s="4">
        <f ca="1">IF(Bezug!$G$2=1,Planungsrichtwerte_Übersicht!$C$7,IF(Bezug!$G$2=2,Planungsrichtwerte_Übersicht!$C$13,Planungsrichtwerte_Übersicht!$C$19))</f>
        <v>35</v>
      </c>
      <c r="G300" s="17"/>
      <c r="H300" s="17"/>
    </row>
    <row r="301" spans="1:8" x14ac:dyDescent="0.2">
      <c r="A301" s="4">
        <v>29.3</v>
      </c>
      <c r="B301" s="4">
        <f ca="1">IF(Daten_WP!$B$8="Samsung",Berechnung_Abstand_Kühlen!A301,0)</f>
        <v>29.3</v>
      </c>
      <c r="C301" s="16">
        <f ca="1">IF(Daten_WP!$B$8="Herz",$C$3+10*LOG($C$2/(4*PI()*B301^2))+$C$4+$C$5,IF(Daten_WP!$B$8="Samsung",$C$3+10*LOG($C$2/(4*PI()*B301^2))+$C$4+$C$6))</f>
        <v>34.691148865976473</v>
      </c>
      <c r="D301" s="4">
        <f ca="1">IF(Bezug!$G$2=1,Planungsrichtwerte_Übersicht!$C$5,IF(Bezug!$G$2=2,Planungsrichtwerte_Übersicht!$C$11,Planungsrichtwerte_Übersicht!$C$17))</f>
        <v>45</v>
      </c>
      <c r="E301" s="4">
        <f ca="1">IF(Bezug!$G$2=1,Planungsrichtwerte_Übersicht!$C$6,IF(Bezug!$G$2=2,"-",Planungsrichtwerte_Übersicht!$C$18))</f>
        <v>40</v>
      </c>
      <c r="F301" s="4">
        <f ca="1">IF(Bezug!$G$2=1,Planungsrichtwerte_Übersicht!$C$7,IF(Bezug!$G$2=2,Planungsrichtwerte_Übersicht!$C$13,Planungsrichtwerte_Übersicht!$C$19))</f>
        <v>35</v>
      </c>
      <c r="G301" s="17"/>
      <c r="H301" s="17"/>
    </row>
    <row r="302" spans="1:8" x14ac:dyDescent="0.2">
      <c r="A302" s="4">
        <v>29.4</v>
      </c>
      <c r="B302" s="4">
        <f ca="1">IF(Daten_WP!$B$8="Samsung",Berechnung_Abstand_Kühlen!A302,0)</f>
        <v>29.4</v>
      </c>
      <c r="C302" s="16">
        <f ca="1">IF(Daten_WP!$B$8="Herz",$C$3+10*LOG($C$2/(4*PI()*B302^2))+$C$4+$C$5,IF(Daten_WP!$B$8="Samsung",$C$3+10*LOG($C$2/(4*PI()*B302^2))+$C$4+$C$6))</f>
        <v>34.661554664815519</v>
      </c>
      <c r="D302" s="4">
        <f ca="1">IF(Bezug!$G$2=1,Planungsrichtwerte_Übersicht!$C$5,IF(Bezug!$G$2=2,Planungsrichtwerte_Übersicht!$C$11,Planungsrichtwerte_Übersicht!$C$17))</f>
        <v>45</v>
      </c>
      <c r="E302" s="4">
        <f ca="1">IF(Bezug!$G$2=1,Planungsrichtwerte_Übersicht!$C$6,IF(Bezug!$G$2=2,"-",Planungsrichtwerte_Übersicht!$C$18))</f>
        <v>40</v>
      </c>
      <c r="F302" s="4">
        <f ca="1">IF(Bezug!$G$2=1,Planungsrichtwerte_Übersicht!$C$7,IF(Bezug!$G$2=2,Planungsrichtwerte_Übersicht!$C$13,Planungsrichtwerte_Übersicht!$C$19))</f>
        <v>35</v>
      </c>
      <c r="G302" s="17"/>
      <c r="H302" s="17"/>
    </row>
    <row r="303" spans="1:8" x14ac:dyDescent="0.2">
      <c r="A303" s="4">
        <v>29.5</v>
      </c>
      <c r="B303" s="4">
        <f ca="1">IF(Daten_WP!$B$8="Samsung",Berechnung_Abstand_Kühlen!A303,0)</f>
        <v>29.5</v>
      </c>
      <c r="C303" s="16">
        <f ca="1">IF(Daten_WP!$B$8="Herz",$C$3+10*LOG($C$2/(4*PI()*B303^2))+$C$4+$C$5,IF(Daten_WP!$B$8="Samsung",$C$3+10*LOG($C$2/(4*PI()*B303^2))+$C$4+$C$6))</f>
        <v>34.632060953495404</v>
      </c>
      <c r="D303" s="4">
        <f ca="1">IF(Bezug!$G$2=1,Planungsrichtwerte_Übersicht!$C$5,IF(Bezug!$G$2=2,Planungsrichtwerte_Übersicht!$C$11,Planungsrichtwerte_Übersicht!$C$17))</f>
        <v>45</v>
      </c>
      <c r="E303" s="4">
        <f ca="1">IF(Bezug!$G$2=1,Planungsrichtwerte_Übersicht!$C$6,IF(Bezug!$G$2=2,"-",Planungsrichtwerte_Übersicht!$C$18))</f>
        <v>40</v>
      </c>
      <c r="F303" s="4">
        <f ca="1">IF(Bezug!$G$2=1,Planungsrichtwerte_Übersicht!$C$7,IF(Bezug!$G$2=2,Planungsrichtwerte_Übersicht!$C$13,Planungsrichtwerte_Übersicht!$C$19))</f>
        <v>35</v>
      </c>
      <c r="G303" s="17"/>
      <c r="H303" s="17"/>
    </row>
    <row r="304" spans="1:8" x14ac:dyDescent="0.2">
      <c r="A304" s="4">
        <v>29.6</v>
      </c>
      <c r="B304" s="4">
        <f ca="1">IF(Daten_WP!$B$8="Samsung",Berechnung_Abstand_Kühlen!A304,0)</f>
        <v>29.6</v>
      </c>
      <c r="C304" s="16">
        <f ca="1">IF(Daten_WP!$B$8="Herz",$C$3+10*LOG($C$2/(4*PI()*B304^2))+$C$4+$C$5,IF(Daten_WP!$B$8="Samsung",$C$3+10*LOG($C$2/(4*PI()*B304^2))+$C$4+$C$6))</f>
        <v>34.602667051879891</v>
      </c>
      <c r="D304" s="4">
        <f ca="1">IF(Bezug!$G$2=1,Planungsrichtwerte_Übersicht!$C$5,IF(Bezug!$G$2=2,Planungsrichtwerte_Übersicht!$C$11,Planungsrichtwerte_Übersicht!$C$17))</f>
        <v>45</v>
      </c>
      <c r="E304" s="4">
        <f ca="1">IF(Bezug!$G$2=1,Planungsrichtwerte_Übersicht!$C$6,IF(Bezug!$G$2=2,"-",Planungsrichtwerte_Übersicht!$C$18))</f>
        <v>40</v>
      </c>
      <c r="F304" s="4">
        <f ca="1">IF(Bezug!$G$2=1,Planungsrichtwerte_Übersicht!$C$7,IF(Bezug!$G$2=2,Planungsrichtwerte_Übersicht!$C$13,Planungsrichtwerte_Übersicht!$C$19))</f>
        <v>35</v>
      </c>
      <c r="G304" s="17"/>
      <c r="H304" s="17"/>
    </row>
    <row r="305" spans="1:8" x14ac:dyDescent="0.2">
      <c r="A305" s="4">
        <v>29.7</v>
      </c>
      <c r="B305" s="4">
        <f ca="1">IF(Daten_WP!$B$8="Samsung",Berechnung_Abstand_Kühlen!A305,0)</f>
        <v>29.7</v>
      </c>
      <c r="C305" s="16">
        <f ca="1">IF(Daten_WP!$B$8="Herz",$C$3+10*LOG($C$2/(4*PI()*B305^2))+$C$4+$C$5,IF(Daten_WP!$B$8="Samsung",$C$3+10*LOG($C$2/(4*PI()*B305^2))+$C$4+$C$6))</f>
        <v>34.573372286714417</v>
      </c>
      <c r="D305" s="4">
        <f ca="1">IF(Bezug!$G$2=1,Planungsrichtwerte_Übersicht!$C$5,IF(Bezug!$G$2=2,Planungsrichtwerte_Übersicht!$C$11,Planungsrichtwerte_Übersicht!$C$17))</f>
        <v>45</v>
      </c>
      <c r="E305" s="4">
        <f ca="1">IF(Bezug!$G$2=1,Planungsrichtwerte_Übersicht!$C$6,IF(Bezug!$G$2=2,"-",Planungsrichtwerte_Übersicht!$C$18))</f>
        <v>40</v>
      </c>
      <c r="F305" s="4">
        <f ca="1">IF(Bezug!$G$2=1,Planungsrichtwerte_Übersicht!$C$7,IF(Bezug!$G$2=2,Planungsrichtwerte_Übersicht!$C$13,Planungsrichtwerte_Übersicht!$C$19))</f>
        <v>35</v>
      </c>
      <c r="G305" s="17"/>
      <c r="H305" s="17"/>
    </row>
    <row r="306" spans="1:8" x14ac:dyDescent="0.2">
      <c r="A306" s="4">
        <v>29.8</v>
      </c>
      <c r="B306" s="4">
        <f ca="1">IF(Daten_WP!$B$8="Samsung",Berechnung_Abstand_Kühlen!A306,0)</f>
        <v>29.8</v>
      </c>
      <c r="C306" s="16">
        <f ca="1">IF(Daten_WP!$B$8="Herz",$C$3+10*LOG($C$2/(4*PI()*B306^2))+$C$4+$C$5,IF(Daten_WP!$B$8="Samsung",$C$3+10*LOG($C$2/(4*PI()*B306^2))+$C$4+$C$6))</f>
        <v>34.544175991533557</v>
      </c>
      <c r="D306" s="4">
        <f ca="1">IF(Bezug!$G$2=1,Planungsrichtwerte_Übersicht!$C$5,IF(Bezug!$G$2=2,Planungsrichtwerte_Übersicht!$C$11,Planungsrichtwerte_Übersicht!$C$17))</f>
        <v>45</v>
      </c>
      <c r="E306" s="4">
        <f ca="1">IF(Bezug!$G$2=1,Planungsrichtwerte_Übersicht!$C$6,IF(Bezug!$G$2=2,"-",Planungsrichtwerte_Übersicht!$C$18))</f>
        <v>40</v>
      </c>
      <c r="F306" s="4">
        <f ca="1">IF(Bezug!$G$2=1,Planungsrichtwerte_Übersicht!$C$7,IF(Bezug!$G$2=2,Planungsrichtwerte_Übersicht!$C$13,Planungsrichtwerte_Übersicht!$C$19))</f>
        <v>35</v>
      </c>
      <c r="G306" s="17"/>
      <c r="H306" s="17"/>
    </row>
    <row r="307" spans="1:8" x14ac:dyDescent="0.2">
      <c r="A307" s="4">
        <v>29.9</v>
      </c>
      <c r="B307" s="4">
        <f ca="1">IF(Daten_WP!$B$8="Samsung",Berechnung_Abstand_Kühlen!A307,0)</f>
        <v>29.9</v>
      </c>
      <c r="C307" s="16">
        <f ca="1">IF(Daten_WP!$B$8="Herz",$C$3+10*LOG($C$2/(4*PI()*B307^2))+$C$4+$C$5,IF(Daten_WP!$B$8="Samsung",$C$3+10*LOG($C$2/(4*PI()*B307^2))+$C$4+$C$6))</f>
        <v>34.515077506570066</v>
      </c>
      <c r="D307" s="4">
        <f ca="1">IF(Bezug!$G$2=1,Planungsrichtwerte_Übersicht!$C$5,IF(Bezug!$G$2=2,Planungsrichtwerte_Übersicht!$C$11,Planungsrichtwerte_Übersicht!$C$17))</f>
        <v>45</v>
      </c>
      <c r="E307" s="4">
        <f ca="1">IF(Bezug!$G$2=1,Planungsrichtwerte_Übersicht!$C$6,IF(Bezug!$G$2=2,"-",Planungsrichtwerte_Übersicht!$C$18))</f>
        <v>40</v>
      </c>
      <c r="F307" s="4">
        <f ca="1">IF(Bezug!$G$2=1,Planungsrichtwerte_Übersicht!$C$7,IF(Bezug!$G$2=2,Planungsrichtwerte_Übersicht!$C$13,Planungsrichtwerte_Übersicht!$C$19))</f>
        <v>35</v>
      </c>
      <c r="G307" s="17"/>
      <c r="H307" s="17"/>
    </row>
    <row r="308" spans="1:8" x14ac:dyDescent="0.2">
      <c r="A308" s="4">
        <v>30</v>
      </c>
      <c r="B308" s="4">
        <f ca="1">IF(Daten_WP!$B$8="Samsung",Berechnung_Abstand_Kühlen!A308,0)</f>
        <v>30</v>
      </c>
      <c r="C308" s="16">
        <f ca="1">IF(Daten_WP!$B$8="Herz",$C$3+10*LOG($C$2/(4*PI()*B308^2))+$C$4+$C$5,IF(Daten_WP!$B$8="Samsung",$C$3+10*LOG($C$2/(4*PI()*B308^2))+$C$4+$C$6))</f>
        <v>34.486076178665414</v>
      </c>
      <c r="D308" s="4">
        <f ca="1">IF(Bezug!$G$2=1,Planungsrichtwerte_Übersicht!$C$5,IF(Bezug!$G$2=2,Planungsrichtwerte_Übersicht!$C$11,Planungsrichtwerte_Übersicht!$C$17))</f>
        <v>45</v>
      </c>
      <c r="E308" s="4">
        <f ca="1">IF(Bezug!$G$2=1,Planungsrichtwerte_Übersicht!$C$6,IF(Bezug!$G$2=2,"-",Planungsrichtwerte_Übersicht!$C$18))</f>
        <v>40</v>
      </c>
      <c r="F308" s="4">
        <f ca="1">IF(Bezug!$G$2=1,Planungsrichtwerte_Übersicht!$C$7,IF(Bezug!$G$2=2,Planungsrichtwerte_Übersicht!$C$13,Planungsrichtwerte_Übersicht!$C$19))</f>
        <v>35</v>
      </c>
      <c r="G308" s="17"/>
      <c r="H308" s="17"/>
    </row>
    <row r="309" spans="1:8" x14ac:dyDescent="0.2">
      <c r="A309" s="4">
        <v>30.1</v>
      </c>
      <c r="B309" s="4">
        <f ca="1">IF(Daten_WP!$B$8="Samsung",Berechnung_Abstand_Kühlen!A309,0)</f>
        <v>30.1</v>
      </c>
      <c r="C309" s="16">
        <f ca="1">IF(Daten_WP!$B$8="Herz",$C$3+10*LOG($C$2/(4*PI()*B309^2))+$C$4+$C$5,IF(Daten_WP!$B$8="Samsung",$C$3+10*LOG($C$2/(4*PI()*B309^2))+$C$4+$C$6))</f>
        <v>34.457171361181793</v>
      </c>
      <c r="D309" s="4">
        <f ca="1">IF(Bezug!$G$2=1,Planungsrichtwerte_Übersicht!$C$5,IF(Bezug!$G$2=2,Planungsrichtwerte_Übersicht!$C$11,Planungsrichtwerte_Übersicht!$C$17))</f>
        <v>45</v>
      </c>
      <c r="E309" s="4">
        <f ca="1">IF(Bezug!$G$2=1,Planungsrichtwerte_Übersicht!$C$6,IF(Bezug!$G$2=2,"-",Planungsrichtwerte_Übersicht!$C$18))</f>
        <v>40</v>
      </c>
      <c r="F309" s="4">
        <f ca="1">IF(Bezug!$G$2=1,Planungsrichtwerte_Übersicht!$C$7,IF(Bezug!$G$2=2,Planungsrichtwerte_Übersicht!$C$13,Planungsrichtwerte_Übersicht!$C$19))</f>
        <v>35</v>
      </c>
      <c r="G309" s="17"/>
      <c r="H309" s="17"/>
    </row>
    <row r="310" spans="1:8" x14ac:dyDescent="0.2">
      <c r="A310" s="4">
        <v>30.2</v>
      </c>
      <c r="B310" s="4">
        <f ca="1">IF(Daten_WP!$B$8="Samsung",Berechnung_Abstand_Kühlen!A310,0)</f>
        <v>30.2</v>
      </c>
      <c r="C310" s="16">
        <f ca="1">IF(Daten_WP!$B$8="Herz",$C$3+10*LOG($C$2/(4*PI()*B310^2))+$C$4+$C$5,IF(Daten_WP!$B$8="Samsung",$C$3+10*LOG($C$2/(4*PI()*B310^2))+$C$4+$C$6))</f>
        <v>34.42836241391565</v>
      </c>
      <c r="D310" s="4">
        <f ca="1">IF(Bezug!$G$2=1,Planungsrichtwerte_Übersicht!$C$5,IF(Bezug!$G$2=2,Planungsrichtwerte_Übersicht!$C$11,Planungsrichtwerte_Übersicht!$C$17))</f>
        <v>45</v>
      </c>
      <c r="E310" s="4">
        <f ca="1">IF(Bezug!$G$2=1,Planungsrichtwerte_Übersicht!$C$6,IF(Bezug!$G$2=2,"-",Planungsrichtwerte_Übersicht!$C$18))</f>
        <v>40</v>
      </c>
      <c r="F310" s="4">
        <f ca="1">IF(Bezug!$G$2=1,Planungsrichtwerte_Übersicht!$C$7,IF(Bezug!$G$2=2,Planungsrichtwerte_Übersicht!$C$13,Planungsrichtwerte_Übersicht!$C$19))</f>
        <v>35</v>
      </c>
      <c r="G310" s="17"/>
      <c r="H310" s="17"/>
    </row>
    <row r="311" spans="1:8" x14ac:dyDescent="0.2">
      <c r="A311" s="4">
        <v>30.3</v>
      </c>
      <c r="B311" s="4">
        <f ca="1">IF(Daten_WP!$B$8="Samsung",Berechnung_Abstand_Kühlen!A311,0)</f>
        <v>30.3</v>
      </c>
      <c r="C311" s="16">
        <f ca="1">IF(Daten_WP!$B$8="Herz",$C$3+10*LOG($C$2/(4*PI()*B311^2))+$C$4+$C$5,IF(Daten_WP!$B$8="Samsung",$C$3+10*LOG($C$2/(4*PI()*B311^2))+$C$4+$C$6))</f>
        <v>34.399648703012559</v>
      </c>
      <c r="D311" s="4">
        <f ca="1">IF(Bezug!$G$2=1,Planungsrichtwerte_Übersicht!$C$5,IF(Bezug!$G$2=2,Planungsrichtwerte_Übersicht!$C$11,Planungsrichtwerte_Übersicht!$C$17))</f>
        <v>45</v>
      </c>
      <c r="E311" s="4">
        <f ca="1">IF(Bezug!$G$2=1,Planungsrichtwerte_Übersicht!$C$6,IF(Bezug!$G$2=2,"-",Planungsrichtwerte_Übersicht!$C$18))</f>
        <v>40</v>
      </c>
      <c r="F311" s="4">
        <f ca="1">IF(Bezug!$G$2=1,Planungsrichtwerte_Übersicht!$C$7,IF(Bezug!$G$2=2,Planungsrichtwerte_Übersicht!$C$13,Planungsrichtwerte_Übersicht!$C$19))</f>
        <v>35</v>
      </c>
      <c r="G311" s="17"/>
      <c r="H311" s="17"/>
    </row>
    <row r="312" spans="1:8" x14ac:dyDescent="0.2">
      <c r="A312" s="4">
        <v>30.4</v>
      </c>
      <c r="B312" s="4">
        <f ca="1">IF(Daten_WP!$B$8="Samsung",Berechnung_Abstand_Kühlen!A312,0)</f>
        <v>30.4</v>
      </c>
      <c r="C312" s="16">
        <f ca="1">IF(Daten_WP!$B$8="Herz",$C$3+10*LOG($C$2/(4*PI()*B312^2))+$C$4+$C$5,IF(Daten_WP!$B$8="Samsung",$C$3+10*LOG($C$2/(4*PI()*B312^2))+$C$4+$C$6))</f>
        <v>34.371029600883588</v>
      </c>
      <c r="D312" s="4">
        <f ca="1">IF(Bezug!$G$2=1,Planungsrichtwerte_Übersicht!$C$5,IF(Bezug!$G$2=2,Planungsrichtwerte_Übersicht!$C$11,Planungsrichtwerte_Übersicht!$C$17))</f>
        <v>45</v>
      </c>
      <c r="E312" s="4">
        <f ca="1">IF(Bezug!$G$2=1,Planungsrichtwerte_Übersicht!$C$6,IF(Bezug!$G$2=2,"-",Planungsrichtwerte_Übersicht!$C$18))</f>
        <v>40</v>
      </c>
      <c r="F312" s="4">
        <f ca="1">IF(Bezug!$G$2=1,Planungsrichtwerte_Übersicht!$C$7,IF(Bezug!$G$2=2,Planungsrichtwerte_Übersicht!$C$13,Planungsrichtwerte_Übersicht!$C$19))</f>
        <v>35</v>
      </c>
      <c r="G312" s="17"/>
      <c r="H312" s="17"/>
    </row>
    <row r="313" spans="1:8" x14ac:dyDescent="0.2">
      <c r="A313" s="4">
        <v>30.5</v>
      </c>
      <c r="B313" s="4">
        <f ca="1">IF(Daten_WP!$B$8="Samsung",Berechnung_Abstand_Kühlen!A313,0)</f>
        <v>30.5</v>
      </c>
      <c r="C313" s="16">
        <f ca="1">IF(Daten_WP!$B$8="Herz",$C$3+10*LOG($C$2/(4*PI()*B313^2))+$C$4+$C$5,IF(Daten_WP!$B$8="Samsung",$C$3+10*LOG($C$2/(4*PI()*B313^2))+$C$4+$C$6))</f>
        <v>34.342504486122948</v>
      </c>
      <c r="D313" s="4">
        <f ca="1">IF(Bezug!$G$2=1,Planungsrichtwerte_Übersicht!$C$5,IF(Bezug!$G$2=2,Planungsrichtwerte_Übersicht!$C$11,Planungsrichtwerte_Übersicht!$C$17))</f>
        <v>45</v>
      </c>
      <c r="E313" s="4">
        <f ca="1">IF(Bezug!$G$2=1,Planungsrichtwerte_Übersicht!$C$6,IF(Bezug!$G$2=2,"-",Planungsrichtwerte_Übersicht!$C$18))</f>
        <v>40</v>
      </c>
      <c r="F313" s="4">
        <f ca="1">IF(Bezug!$G$2=1,Planungsrichtwerte_Übersicht!$C$7,IF(Bezug!$G$2=2,Planungsrichtwerte_Übersicht!$C$13,Planungsrichtwerte_Übersicht!$C$19))</f>
        <v>35</v>
      </c>
      <c r="G313" s="17"/>
      <c r="H313" s="17"/>
    </row>
    <row r="314" spans="1:8" x14ac:dyDescent="0.2">
      <c r="A314" s="4">
        <v>30.6</v>
      </c>
      <c r="B314" s="4">
        <f ca="1">IF(Daten_WP!$B$8="Samsung",Berechnung_Abstand_Kühlen!A314,0)</f>
        <v>30.6</v>
      </c>
      <c r="C314" s="16">
        <f ca="1">IF(Daten_WP!$B$8="Herz",$C$3+10*LOG($C$2/(4*PI()*B314^2))+$C$4+$C$5,IF(Daten_WP!$B$8="Samsung",$C$3+10*LOG($C$2/(4*PI()*B314^2))+$C$4+$C$6))</f>
        <v>34.314072743427062</v>
      </c>
      <c r="D314" s="4">
        <f ca="1">IF(Bezug!$G$2=1,Planungsrichtwerte_Übersicht!$C$5,IF(Bezug!$G$2=2,Planungsrichtwerte_Übersicht!$C$11,Planungsrichtwerte_Übersicht!$C$17))</f>
        <v>45</v>
      </c>
      <c r="E314" s="4">
        <f ca="1">IF(Bezug!$G$2=1,Planungsrichtwerte_Übersicht!$C$6,IF(Bezug!$G$2=2,"-",Planungsrichtwerte_Übersicht!$C$18))</f>
        <v>40</v>
      </c>
      <c r="F314" s="4">
        <f ca="1">IF(Bezug!$G$2=1,Planungsrichtwerte_Übersicht!$C$7,IF(Bezug!$G$2=2,Planungsrichtwerte_Übersicht!$C$13,Planungsrichtwerte_Übersicht!$C$19))</f>
        <v>35</v>
      </c>
      <c r="G314" s="17"/>
      <c r="H314" s="17"/>
    </row>
    <row r="315" spans="1:8" x14ac:dyDescent="0.2">
      <c r="A315" s="4">
        <v>30.7</v>
      </c>
      <c r="B315" s="4">
        <f ca="1">IF(Daten_WP!$B$8="Samsung",Berechnung_Abstand_Kühlen!A315,0)</f>
        <v>30.7</v>
      </c>
      <c r="C315" s="16">
        <f ca="1">IF(Daten_WP!$B$8="Herz",$C$3+10*LOG($C$2/(4*PI()*B315^2))+$C$4+$C$5,IF(Daten_WP!$B$8="Samsung",$C$3+10*LOG($C$2/(4*PI()*B315^2))+$C$4+$C$6))</f>
        <v>34.285733763514934</v>
      </c>
      <c r="D315" s="4">
        <f ca="1">IF(Bezug!$G$2=1,Planungsrichtwerte_Übersicht!$C$5,IF(Bezug!$G$2=2,Planungsrichtwerte_Übersicht!$C$11,Planungsrichtwerte_Übersicht!$C$17))</f>
        <v>45</v>
      </c>
      <c r="E315" s="4">
        <f ca="1">IF(Bezug!$G$2=1,Planungsrichtwerte_Übersicht!$C$6,IF(Bezug!$G$2=2,"-",Planungsrichtwerte_Übersicht!$C$18))</f>
        <v>40</v>
      </c>
      <c r="F315" s="4">
        <f ca="1">IF(Bezug!$G$2=1,Planungsrichtwerte_Übersicht!$C$7,IF(Bezug!$G$2=2,Planungsrichtwerte_Übersicht!$C$13,Planungsrichtwerte_Übersicht!$C$19))</f>
        <v>35</v>
      </c>
      <c r="G315" s="17"/>
      <c r="H315" s="17"/>
    </row>
    <row r="316" spans="1:8" x14ac:dyDescent="0.2">
      <c r="A316" s="4">
        <v>30.8</v>
      </c>
      <c r="B316" s="4">
        <f ca="1">IF(Daten_WP!$B$8="Samsung",Berechnung_Abstand_Kühlen!A316,0)</f>
        <v>30.8</v>
      </c>
      <c r="C316" s="16">
        <f ca="1">IF(Daten_WP!$B$8="Herz",$C$3+10*LOG($C$2/(4*PI()*B316^2))+$C$4+$C$5,IF(Daten_WP!$B$8="Samsung",$C$3+10*LOG($C$2/(4*PI()*B316^2))+$C$4+$C$6))</f>
        <v>34.257486943049777</v>
      </c>
      <c r="D316" s="4">
        <f ca="1">IF(Bezug!$G$2=1,Planungsrichtwerte_Übersicht!$C$5,IF(Bezug!$G$2=2,Planungsrichtwerte_Übersicht!$C$11,Planungsrichtwerte_Übersicht!$C$17))</f>
        <v>45</v>
      </c>
      <c r="E316" s="4">
        <f ca="1">IF(Bezug!$G$2=1,Planungsrichtwerte_Übersicht!$C$6,IF(Bezug!$G$2=2,"-",Planungsrichtwerte_Übersicht!$C$18))</f>
        <v>40</v>
      </c>
      <c r="F316" s="4">
        <f ca="1">IF(Bezug!$G$2=1,Planungsrichtwerte_Übersicht!$C$7,IF(Bezug!$G$2=2,Planungsrichtwerte_Übersicht!$C$13,Planungsrichtwerte_Übersicht!$C$19))</f>
        <v>35</v>
      </c>
      <c r="G316" s="17"/>
      <c r="H316" s="17"/>
    </row>
    <row r="317" spans="1:8" x14ac:dyDescent="0.2">
      <c r="A317" s="4">
        <v>30.9</v>
      </c>
      <c r="B317" s="4">
        <f ca="1">IF(Daten_WP!$B$8="Samsung",Berechnung_Abstand_Kühlen!A317,0)</f>
        <v>30.9</v>
      </c>
      <c r="C317" s="16">
        <f ca="1">IF(Daten_WP!$B$8="Herz",$C$3+10*LOG($C$2/(4*PI()*B317^2))+$C$4+$C$5,IF(Daten_WP!$B$8="Samsung",$C$3+10*LOG($C$2/(4*PI()*B317^2))+$C$4+$C$6))</f>
        <v>34.22933168456197</v>
      </c>
      <c r="D317" s="4">
        <f ca="1">IF(Bezug!$G$2=1,Planungsrichtwerte_Übersicht!$C$5,IF(Bezug!$G$2=2,Planungsrichtwerte_Übersicht!$C$11,Planungsrichtwerte_Übersicht!$C$17))</f>
        <v>45</v>
      </c>
      <c r="E317" s="4">
        <f ca="1">IF(Bezug!$G$2=1,Planungsrichtwerte_Übersicht!$C$6,IF(Bezug!$G$2=2,"-",Planungsrichtwerte_Übersicht!$C$18))</f>
        <v>40</v>
      </c>
      <c r="F317" s="4">
        <f ca="1">IF(Bezug!$G$2=1,Planungsrichtwerte_Übersicht!$C$7,IF(Bezug!$G$2=2,Planungsrichtwerte_Übersicht!$C$13,Planungsrichtwerte_Übersicht!$C$19))</f>
        <v>35</v>
      </c>
      <c r="G317" s="17"/>
      <c r="H317" s="17"/>
    </row>
    <row r="318" spans="1:8" x14ac:dyDescent="0.2">
      <c r="A318" s="4">
        <v>31</v>
      </c>
      <c r="B318" s="4">
        <f ca="1">IF(Daten_WP!$B$8="Samsung",Berechnung_Abstand_Kühlen!A318,0)</f>
        <v>31</v>
      </c>
      <c r="C318" s="16">
        <f ca="1">IF(Daten_WP!$B$8="Herz",$C$3+10*LOG($C$2/(4*PI()*B318^2))+$C$4+$C$5,IF(Daten_WP!$B$8="Samsung",$C$3+10*LOG($C$2/(4*PI()*B318^2))+$C$4+$C$6))</f>
        <v>34.201267396373204</v>
      </c>
      <c r="D318" s="4">
        <f ca="1">IF(Bezug!$G$2=1,Planungsrichtwerte_Übersicht!$C$5,IF(Bezug!$G$2=2,Planungsrichtwerte_Übersicht!$C$11,Planungsrichtwerte_Übersicht!$C$17))</f>
        <v>45</v>
      </c>
      <c r="E318" s="4">
        <f ca="1">IF(Bezug!$G$2=1,Planungsrichtwerte_Übersicht!$C$6,IF(Bezug!$G$2=2,"-",Planungsrichtwerte_Übersicht!$C$18))</f>
        <v>40</v>
      </c>
      <c r="F318" s="4">
        <f ca="1">IF(Bezug!$G$2=1,Planungsrichtwerte_Übersicht!$C$7,IF(Bezug!$G$2=2,Planungsrichtwerte_Übersicht!$C$13,Planungsrichtwerte_Übersicht!$C$19))</f>
        <v>35</v>
      </c>
      <c r="G318" s="17"/>
      <c r="H318" s="17"/>
    </row>
    <row r="319" spans="1:8" x14ac:dyDescent="0.2">
      <c r="A319" s="4">
        <v>31.1</v>
      </c>
      <c r="B319" s="4">
        <f ca="1">IF(Daten_WP!$B$8="Samsung",Berechnung_Abstand_Kühlen!A319,0)</f>
        <v>31.1</v>
      </c>
      <c r="C319" s="16">
        <f ca="1">IF(Daten_WP!$B$8="Herz",$C$3+10*LOG($C$2/(4*PI()*B319^2))+$C$4+$C$5,IF(Daten_WP!$B$8="Samsung",$C$3+10*LOG($C$2/(4*PI()*B319^2))+$C$4+$C$6))</f>
        <v>34.173293492521914</v>
      </c>
      <c r="D319" s="4">
        <f ca="1">IF(Bezug!$G$2=1,Planungsrichtwerte_Übersicht!$C$5,IF(Bezug!$G$2=2,Planungsrichtwerte_Übersicht!$C$11,Planungsrichtwerte_Übersicht!$C$17))</f>
        <v>45</v>
      </c>
      <c r="E319" s="4">
        <f ca="1">IF(Bezug!$G$2=1,Planungsrichtwerte_Übersicht!$C$6,IF(Bezug!$G$2=2,"-",Planungsrichtwerte_Übersicht!$C$18))</f>
        <v>40</v>
      </c>
      <c r="F319" s="4">
        <f ca="1">IF(Bezug!$G$2=1,Planungsrichtwerte_Übersicht!$C$7,IF(Bezug!$G$2=2,Planungsrichtwerte_Übersicht!$C$13,Planungsrichtwerte_Übersicht!$C$19))</f>
        <v>35</v>
      </c>
      <c r="G319" s="17"/>
      <c r="H319" s="17"/>
    </row>
    <row r="320" spans="1:8" x14ac:dyDescent="0.2">
      <c r="A320" s="4">
        <v>31.2</v>
      </c>
      <c r="B320" s="4">
        <f ca="1">IF(Daten_WP!$B$8="Samsung",Berechnung_Abstand_Kühlen!A320,0)</f>
        <v>31.2</v>
      </c>
      <c r="C320" s="16">
        <f ca="1">IF(Daten_WP!$B$8="Herz",$C$3+10*LOG($C$2/(4*PI()*B320^2))+$C$4+$C$5,IF(Daten_WP!$B$8="Samsung",$C$3+10*LOG($C$2/(4*PI()*B320^2))+$C$4+$C$6))</f>
        <v>34.145409392689807</v>
      </c>
      <c r="D320" s="4">
        <f ca="1">IF(Bezug!$G$2=1,Planungsrichtwerte_Übersicht!$C$5,IF(Bezug!$G$2=2,Planungsrichtwerte_Übersicht!$C$11,Planungsrichtwerte_Übersicht!$C$17))</f>
        <v>45</v>
      </c>
      <c r="E320" s="4">
        <f ca="1">IF(Bezug!$G$2=1,Planungsrichtwerte_Übersicht!$C$6,IF(Bezug!$G$2=2,"-",Planungsrichtwerte_Übersicht!$C$18))</f>
        <v>40</v>
      </c>
      <c r="F320" s="4">
        <f ca="1">IF(Bezug!$G$2=1,Planungsrichtwerte_Übersicht!$C$7,IF(Bezug!$G$2=2,Planungsrichtwerte_Übersicht!$C$13,Planungsrichtwerte_Übersicht!$C$19))</f>
        <v>35</v>
      </c>
      <c r="G320" s="17"/>
      <c r="H320" s="17"/>
    </row>
    <row r="321" spans="1:8" x14ac:dyDescent="0.2">
      <c r="A321" s="4">
        <v>31.3</v>
      </c>
      <c r="B321" s="4">
        <f ca="1">IF(Daten_WP!$B$8="Samsung",Berechnung_Abstand_Kühlen!A321,0)</f>
        <v>31.3</v>
      </c>
      <c r="C321" s="16">
        <f ca="1">IF(Daten_WP!$B$8="Herz",$C$3+10*LOG($C$2/(4*PI()*B321^2))+$C$4+$C$5,IF(Daten_WP!$B$8="Samsung",$C$3+10*LOG($C$2/(4*PI()*B321^2))+$C$4+$C$6))</f>
        <v>34.117614522129692</v>
      </c>
      <c r="D321" s="4">
        <f ca="1">IF(Bezug!$G$2=1,Planungsrichtwerte_Übersicht!$C$5,IF(Bezug!$G$2=2,Planungsrichtwerte_Übersicht!$C$11,Planungsrichtwerte_Übersicht!$C$17))</f>
        <v>45</v>
      </c>
      <c r="E321" s="4">
        <f ca="1">IF(Bezug!$G$2=1,Planungsrichtwerte_Übersicht!$C$6,IF(Bezug!$G$2=2,"-",Planungsrichtwerte_Übersicht!$C$18))</f>
        <v>40</v>
      </c>
      <c r="F321" s="4">
        <f ca="1">IF(Bezug!$G$2=1,Planungsrichtwerte_Übersicht!$C$7,IF(Bezug!$G$2=2,Planungsrichtwerte_Übersicht!$C$13,Planungsrichtwerte_Übersicht!$C$19))</f>
        <v>35</v>
      </c>
      <c r="G321" s="17"/>
      <c r="H321" s="17"/>
    </row>
    <row r="322" spans="1:8" x14ac:dyDescent="0.2">
      <c r="A322" s="4">
        <v>31.4</v>
      </c>
      <c r="B322" s="4">
        <f ca="1">IF(Daten_WP!$B$8="Samsung",Berechnung_Abstand_Kühlen!A322,0)</f>
        <v>31.4</v>
      </c>
      <c r="C322" s="16">
        <f ca="1">IF(Daten_WP!$B$8="Herz",$C$3+10*LOG($C$2/(4*PI()*B322^2))+$C$4+$C$5,IF(Daten_WP!$B$8="Samsung",$C$3+10*LOG($C$2/(4*PI()*B322^2))+$C$4+$C$6))</f>
        <v>34.089908311594364</v>
      </c>
      <c r="D322" s="4">
        <f ca="1">IF(Bezug!$G$2=1,Planungsrichtwerte_Übersicht!$C$5,IF(Bezug!$G$2=2,Planungsrichtwerte_Übersicht!$C$11,Planungsrichtwerte_Übersicht!$C$17))</f>
        <v>45</v>
      </c>
      <c r="E322" s="4">
        <f ca="1">IF(Bezug!$G$2=1,Planungsrichtwerte_Übersicht!$C$6,IF(Bezug!$G$2=2,"-",Planungsrichtwerte_Übersicht!$C$18))</f>
        <v>40</v>
      </c>
      <c r="F322" s="4">
        <f ca="1">IF(Bezug!$G$2=1,Planungsrichtwerte_Übersicht!$C$7,IF(Bezug!$G$2=2,Planungsrichtwerte_Übersicht!$C$13,Planungsrichtwerte_Übersicht!$C$19))</f>
        <v>35</v>
      </c>
      <c r="G322" s="17"/>
      <c r="H322" s="17"/>
    </row>
    <row r="323" spans="1:8" x14ac:dyDescent="0.2">
      <c r="A323" s="4">
        <v>31.5</v>
      </c>
      <c r="B323" s="4">
        <f ca="1">IF(Daten_WP!$B$8="Samsung",Berechnung_Abstand_Kühlen!A323,0)</f>
        <v>31.5</v>
      </c>
      <c r="C323" s="16">
        <f ca="1">IF(Daten_WP!$B$8="Herz",$C$3+10*LOG($C$2/(4*PI()*B323^2))+$C$4+$C$5,IF(Daten_WP!$B$8="Samsung",$C$3+10*LOG($C$2/(4*PI()*B323^2))+$C$4+$C$6))</f>
        <v>34.062290197266648</v>
      </c>
      <c r="D323" s="4">
        <f ca="1">IF(Bezug!$G$2=1,Planungsrichtwerte_Übersicht!$C$5,IF(Bezug!$G$2=2,Planungsrichtwerte_Übersicht!$C$11,Planungsrichtwerte_Übersicht!$C$17))</f>
        <v>45</v>
      </c>
      <c r="E323" s="4">
        <f ca="1">IF(Bezug!$G$2=1,Planungsrichtwerte_Übersicht!$C$6,IF(Bezug!$G$2=2,"-",Planungsrichtwerte_Übersicht!$C$18))</f>
        <v>40</v>
      </c>
      <c r="F323" s="4">
        <f ca="1">IF(Bezug!$G$2=1,Planungsrichtwerte_Übersicht!$C$7,IF(Bezug!$G$2=2,Planungsrichtwerte_Übersicht!$C$13,Planungsrichtwerte_Übersicht!$C$19))</f>
        <v>35</v>
      </c>
      <c r="G323" s="17"/>
      <c r="H323" s="17"/>
    </row>
    <row r="324" spans="1:8" x14ac:dyDescent="0.2">
      <c r="A324" s="4">
        <v>31.6</v>
      </c>
      <c r="B324" s="4">
        <f ca="1">IF(Daten_WP!$B$8="Samsung",Berechnung_Abstand_Kühlen!A324,0)</f>
        <v>31.6</v>
      </c>
      <c r="C324" s="16">
        <f ca="1">IF(Daten_WP!$B$8="Herz",$C$3+10*LOG($C$2/(4*PI()*B324^2))+$C$4+$C$5,IF(Daten_WP!$B$8="Samsung",$C$3+10*LOG($C$2/(4*PI()*B324^2))+$C$4+$C$6))</f>
        <v>34.034759620690586</v>
      </c>
      <c r="D324" s="4">
        <f ca="1">IF(Bezug!$G$2=1,Planungsrichtwerte_Übersicht!$C$5,IF(Bezug!$G$2=2,Planungsrichtwerte_Übersicht!$C$11,Planungsrichtwerte_Übersicht!$C$17))</f>
        <v>45</v>
      </c>
      <c r="E324" s="4">
        <f ca="1">IF(Bezug!$G$2=1,Planungsrichtwerte_Übersicht!$C$6,IF(Bezug!$G$2=2,"-",Planungsrichtwerte_Übersicht!$C$18))</f>
        <v>40</v>
      </c>
      <c r="F324" s="4">
        <f ca="1">IF(Bezug!$G$2=1,Planungsrichtwerte_Übersicht!$C$7,IF(Bezug!$G$2=2,Planungsrichtwerte_Übersicht!$C$13,Planungsrichtwerte_Übersicht!$C$19))</f>
        <v>35</v>
      </c>
      <c r="G324" s="17"/>
      <c r="H324" s="17"/>
    </row>
    <row r="325" spans="1:8" x14ac:dyDescent="0.2">
      <c r="A325" s="4">
        <v>31.7</v>
      </c>
      <c r="B325" s="4">
        <f ca="1">IF(Daten_WP!$B$8="Samsung",Berechnung_Abstand_Kühlen!A325,0)</f>
        <v>31.7</v>
      </c>
      <c r="C325" s="16">
        <f ca="1">IF(Daten_WP!$B$8="Herz",$C$3+10*LOG($C$2/(4*PI()*B325^2))+$C$4+$C$5,IF(Daten_WP!$B$8="Samsung",$C$3+10*LOG($C$2/(4*PI()*B325^2))+$C$4+$C$6))</f>
        <v>34.007316028703627</v>
      </c>
      <c r="D325" s="4">
        <f ca="1">IF(Bezug!$G$2=1,Planungsrichtwerte_Übersicht!$C$5,IF(Bezug!$G$2=2,Planungsrichtwerte_Übersicht!$C$11,Planungsrichtwerte_Übersicht!$C$17))</f>
        <v>45</v>
      </c>
      <c r="E325" s="4">
        <f ca="1">IF(Bezug!$G$2=1,Planungsrichtwerte_Übersicht!$C$6,IF(Bezug!$G$2=2,"-",Planungsrichtwerte_Übersicht!$C$18))</f>
        <v>40</v>
      </c>
      <c r="F325" s="4">
        <f ca="1">IF(Bezug!$G$2=1,Planungsrichtwerte_Übersicht!$C$7,IF(Bezug!$G$2=2,Planungsrichtwerte_Übersicht!$C$13,Planungsrichtwerte_Übersicht!$C$19))</f>
        <v>35</v>
      </c>
      <c r="G325" s="17"/>
      <c r="H325" s="17"/>
    </row>
    <row r="326" spans="1:8" x14ac:dyDescent="0.2">
      <c r="A326" s="4">
        <v>31.8</v>
      </c>
      <c r="B326" s="4">
        <f ca="1">IF(Daten_WP!$B$8="Samsung",Berechnung_Abstand_Kühlen!A326,0)</f>
        <v>31.8</v>
      </c>
      <c r="C326" s="16">
        <f ca="1">IF(Daten_WP!$B$8="Herz",$C$3+10*LOG($C$2/(4*PI()*B326^2))+$C$4+$C$5,IF(Daten_WP!$B$8="Samsung",$C$3+10*LOG($C$2/(4*PI()*B326^2))+$C$4+$C$6))</f>
        <v>33.979958873370009</v>
      </c>
      <c r="D326" s="4">
        <f ca="1">IF(Bezug!$G$2=1,Planungsrichtwerte_Übersicht!$C$5,IF(Bezug!$G$2=2,Planungsrichtwerte_Übersicht!$C$11,Planungsrichtwerte_Übersicht!$C$17))</f>
        <v>45</v>
      </c>
      <c r="E326" s="4">
        <f ca="1">IF(Bezug!$G$2=1,Planungsrichtwerte_Übersicht!$C$6,IF(Bezug!$G$2=2,"-",Planungsrichtwerte_Übersicht!$C$18))</f>
        <v>40</v>
      </c>
      <c r="F326" s="4">
        <f ca="1">IF(Bezug!$G$2=1,Planungsrichtwerte_Übersicht!$C$7,IF(Bezug!$G$2=2,Planungsrichtwerte_Übersicht!$C$13,Planungsrichtwerte_Übersicht!$C$19))</f>
        <v>35</v>
      </c>
      <c r="G326" s="17"/>
      <c r="H326" s="17"/>
    </row>
    <row r="327" spans="1:8" x14ac:dyDescent="0.2">
      <c r="A327" s="4">
        <v>31.9</v>
      </c>
      <c r="B327" s="4">
        <f ca="1">IF(Daten_WP!$B$8="Samsung",Berechnung_Abstand_Kühlen!A327,0)</f>
        <v>31.9</v>
      </c>
      <c r="C327" s="16">
        <f ca="1">IF(Daten_WP!$B$8="Herz",$C$3+10*LOG($C$2/(4*PI()*B327^2))+$C$4+$C$5,IF(Daten_WP!$B$8="Samsung",$C$3+10*LOG($C$2/(4*PI()*B327^2))+$C$4+$C$6))</f>
        <v>33.952687611915039</v>
      </c>
      <c r="D327" s="4">
        <f ca="1">IF(Bezug!$G$2=1,Planungsrichtwerte_Übersicht!$C$5,IF(Bezug!$G$2=2,Planungsrichtwerte_Übersicht!$C$11,Planungsrichtwerte_Übersicht!$C$17))</f>
        <v>45</v>
      </c>
      <c r="E327" s="4">
        <f ca="1">IF(Bezug!$G$2=1,Planungsrichtwerte_Übersicht!$C$6,IF(Bezug!$G$2=2,"-",Planungsrichtwerte_Übersicht!$C$18))</f>
        <v>40</v>
      </c>
      <c r="F327" s="4">
        <f ca="1">IF(Bezug!$G$2=1,Planungsrichtwerte_Übersicht!$C$7,IF(Bezug!$G$2=2,Planungsrichtwerte_Übersicht!$C$13,Planungsrichtwerte_Übersicht!$C$19))</f>
        <v>35</v>
      </c>
      <c r="G327" s="17"/>
      <c r="H327" s="17"/>
    </row>
    <row r="328" spans="1:8" x14ac:dyDescent="0.2">
      <c r="A328" s="4">
        <v>32</v>
      </c>
      <c r="B328" s="4">
        <f ca="1">IF(Daten_WP!$B$8="Samsung",Berechnung_Abstand_Kühlen!A328,0)</f>
        <v>32</v>
      </c>
      <c r="C328" s="16">
        <f ca="1">IF(Daten_WP!$B$8="Herz",$C$3+10*LOG($C$2/(4*PI()*B328^2))+$C$4+$C$5,IF(Daten_WP!$B$8="Samsung",$C$3+10*LOG($C$2/(4*PI()*B328^2))+$C$4+$C$6))</f>
        <v>33.92550170666054</v>
      </c>
      <c r="D328" s="4">
        <f ca="1">IF(Bezug!$G$2=1,Planungsrichtwerte_Übersicht!$C$5,IF(Bezug!$G$2=2,Planungsrichtwerte_Übersicht!$C$11,Planungsrichtwerte_Übersicht!$C$17))</f>
        <v>45</v>
      </c>
      <c r="E328" s="4">
        <f ca="1">IF(Bezug!$G$2=1,Planungsrichtwerte_Übersicht!$C$6,IF(Bezug!$G$2=2,"-",Planungsrichtwerte_Übersicht!$C$18))</f>
        <v>40</v>
      </c>
      <c r="F328" s="4">
        <f ca="1">IF(Bezug!$G$2=1,Planungsrichtwerte_Übersicht!$C$7,IF(Bezug!$G$2=2,Planungsrichtwerte_Übersicht!$C$13,Planungsrichtwerte_Übersicht!$C$19))</f>
        <v>35</v>
      </c>
      <c r="G328" s="17"/>
      <c r="H328" s="17"/>
    </row>
    <row r="329" spans="1:8" x14ac:dyDescent="0.2">
      <c r="A329" s="4">
        <v>32.1</v>
      </c>
      <c r="B329" s="4">
        <f ca="1">IF(Daten_WP!$B$8="Samsung",Berechnung_Abstand_Kühlen!A329,0)</f>
        <v>32.1</v>
      </c>
      <c r="C329" s="16">
        <f ca="1">IF(Daten_WP!$B$8="Herz",$C$3+10*LOG($C$2/(4*PI()*B329^2))+$C$4+$C$5,IF(Daten_WP!$B$8="Samsung",$C$3+10*LOG($C$2/(4*PI()*B329^2))+$C$4+$C$6))</f>
        <v>33.898400624961219</v>
      </c>
      <c r="D329" s="4">
        <f ca="1">IF(Bezug!$G$2=1,Planungsrichtwerte_Übersicht!$C$5,IF(Bezug!$G$2=2,Planungsrichtwerte_Übersicht!$C$11,Planungsrichtwerte_Übersicht!$C$17))</f>
        <v>45</v>
      </c>
      <c r="E329" s="4">
        <f ca="1">IF(Bezug!$G$2=1,Planungsrichtwerte_Übersicht!$C$6,IF(Bezug!$G$2=2,"-",Planungsrichtwerte_Übersicht!$C$18))</f>
        <v>40</v>
      </c>
      <c r="F329" s="4">
        <f ca="1">IF(Bezug!$G$2=1,Planungsrichtwerte_Übersicht!$C$7,IF(Bezug!$G$2=2,Planungsrichtwerte_Übersicht!$C$13,Planungsrichtwerte_Übersicht!$C$19))</f>
        <v>35</v>
      </c>
      <c r="G329" s="17"/>
      <c r="H329" s="17"/>
    </row>
    <row r="330" spans="1:8" x14ac:dyDescent="0.2">
      <c r="A330" s="4">
        <v>32.200000000000003</v>
      </c>
      <c r="B330" s="4">
        <f ca="1">IF(Daten_WP!$B$8="Samsung",Berechnung_Abstand_Kühlen!A330,0)</f>
        <v>32.200000000000003</v>
      </c>
      <c r="C330" s="16">
        <f ca="1">IF(Daten_WP!$B$8="Herz",$C$3+10*LOG($C$2/(4*PI()*B330^2))+$C$4+$C$5,IF(Daten_WP!$B$8="Samsung",$C$3+10*LOG($C$2/(4*PI()*B330^2))+$C$4+$C$6))</f>
        <v>33.871383839142041</v>
      </c>
      <c r="D330" s="4">
        <f ca="1">IF(Bezug!$G$2=1,Planungsrichtwerte_Übersicht!$C$5,IF(Bezug!$G$2=2,Planungsrichtwerte_Übersicht!$C$11,Planungsrichtwerte_Übersicht!$C$17))</f>
        <v>45</v>
      </c>
      <c r="E330" s="4">
        <f ca="1">IF(Bezug!$G$2=1,Planungsrichtwerte_Übersicht!$C$6,IF(Bezug!$G$2=2,"-",Planungsrichtwerte_Übersicht!$C$18))</f>
        <v>40</v>
      </c>
      <c r="F330" s="4">
        <f ca="1">IF(Bezug!$G$2=1,Planungsrichtwerte_Übersicht!$C$7,IF(Bezug!$G$2=2,Planungsrichtwerte_Übersicht!$C$13,Planungsrichtwerte_Übersicht!$C$19))</f>
        <v>35</v>
      </c>
      <c r="G330" s="17"/>
      <c r="H330" s="17"/>
    </row>
    <row r="331" spans="1:8" x14ac:dyDescent="0.2">
      <c r="A331" s="4">
        <v>32.299999999999997</v>
      </c>
      <c r="B331" s="4">
        <f ca="1">IF(Daten_WP!$B$8="Samsung",Berechnung_Abstand_Kühlen!A331,0)</f>
        <v>32.299999999999997</v>
      </c>
      <c r="C331" s="16">
        <f ca="1">IF(Daten_WP!$B$8="Herz",$C$3+10*LOG($C$2/(4*PI()*B331^2))+$C$4+$C$5,IF(Daten_WP!$B$8="Samsung",$C$3+10*LOG($C$2/(4*PI()*B331^2))+$C$4+$C$6))</f>
        <v>33.844450826436606</v>
      </c>
      <c r="D331" s="4">
        <f ca="1">IF(Bezug!$G$2=1,Planungsrichtwerte_Übersicht!$C$5,IF(Bezug!$G$2=2,Planungsrichtwerte_Übersicht!$C$11,Planungsrichtwerte_Übersicht!$C$17))</f>
        <v>45</v>
      </c>
      <c r="E331" s="4">
        <f ca="1">IF(Bezug!$G$2=1,Planungsrichtwerte_Übersicht!$C$6,IF(Bezug!$G$2=2,"-",Planungsrichtwerte_Übersicht!$C$18))</f>
        <v>40</v>
      </c>
      <c r="F331" s="4">
        <f ca="1">IF(Bezug!$G$2=1,Planungsrichtwerte_Übersicht!$C$7,IF(Bezug!$G$2=2,Planungsrichtwerte_Übersicht!$C$13,Planungsrichtwerte_Übersicht!$C$19))</f>
        <v>35</v>
      </c>
      <c r="G331" s="17"/>
      <c r="H331" s="17"/>
    </row>
    <row r="332" spans="1:8" x14ac:dyDescent="0.2">
      <c r="A332" s="4">
        <v>32.4</v>
      </c>
      <c r="B332" s="4">
        <f ca="1">IF(Daten_WP!$B$8="Samsung",Berechnung_Abstand_Kühlen!A332,0)</f>
        <v>32.4</v>
      </c>
      <c r="C332" s="16">
        <f ca="1">IF(Daten_WP!$B$8="Herz",$C$3+10*LOG($C$2/(4*PI()*B332^2))+$C$4+$C$5,IF(Daten_WP!$B$8="Samsung",$C$3+10*LOG($C$2/(4*PI()*B332^2))+$C$4+$C$6))</f>
        <v>33.817601068926422</v>
      </c>
      <c r="D332" s="4">
        <f ca="1">IF(Bezug!$G$2=1,Planungsrichtwerte_Übersicht!$C$5,IF(Bezug!$G$2=2,Planungsrichtwerte_Übersicht!$C$11,Planungsrichtwerte_Übersicht!$C$17))</f>
        <v>45</v>
      </c>
      <c r="E332" s="4">
        <f ca="1">IF(Bezug!$G$2=1,Planungsrichtwerte_Übersicht!$C$6,IF(Bezug!$G$2=2,"-",Planungsrichtwerte_Übersicht!$C$18))</f>
        <v>40</v>
      </c>
      <c r="F332" s="4">
        <f ca="1">IF(Bezug!$G$2=1,Planungsrichtwerte_Übersicht!$C$7,IF(Bezug!$G$2=2,Planungsrichtwerte_Übersicht!$C$13,Planungsrichtwerte_Übersicht!$C$19))</f>
        <v>35</v>
      </c>
      <c r="G332" s="17"/>
      <c r="H332" s="17"/>
    </row>
    <row r="333" spans="1:8" x14ac:dyDescent="0.2">
      <c r="A333" s="4">
        <v>32.5</v>
      </c>
      <c r="B333" s="4">
        <f ca="1">IF(Daten_WP!$B$8="Samsung",Berechnung_Abstand_Kühlen!A333,0)</f>
        <v>32.5</v>
      </c>
      <c r="C333" s="16">
        <f ca="1">IF(Daten_WP!$B$8="Herz",$C$3+10*LOG($C$2/(4*PI()*B333^2))+$C$4+$C$5,IF(Daten_WP!$B$8="Samsung",$C$3+10*LOG($C$2/(4*PI()*B333^2))+$C$4+$C$6))</f>
        <v>33.790834053481177</v>
      </c>
      <c r="D333" s="4">
        <f ca="1">IF(Bezug!$G$2=1,Planungsrichtwerte_Übersicht!$C$5,IF(Bezug!$G$2=2,Planungsrichtwerte_Übersicht!$C$11,Planungsrichtwerte_Übersicht!$C$17))</f>
        <v>45</v>
      </c>
      <c r="E333" s="4">
        <f ca="1">IF(Bezug!$G$2=1,Planungsrichtwerte_Übersicht!$C$6,IF(Bezug!$G$2=2,"-",Planungsrichtwerte_Übersicht!$C$18))</f>
        <v>40</v>
      </c>
      <c r="F333" s="4">
        <f ca="1">IF(Bezug!$G$2=1,Planungsrichtwerte_Übersicht!$C$7,IF(Bezug!$G$2=2,Planungsrichtwerte_Übersicht!$C$13,Planungsrichtwerte_Übersicht!$C$19))</f>
        <v>35</v>
      </c>
      <c r="G333" s="17"/>
      <c r="H333" s="17"/>
    </row>
    <row r="334" spans="1:8" x14ac:dyDescent="0.2">
      <c r="A334" s="4">
        <v>32.6</v>
      </c>
      <c r="B334" s="4">
        <f ca="1">IF(Daten_WP!$B$8="Samsung",Berechnung_Abstand_Kühlen!A334,0)</f>
        <v>32.6</v>
      </c>
      <c r="C334" s="16">
        <f ca="1">IF(Daten_WP!$B$8="Herz",$C$3+10*LOG($C$2/(4*PI()*B334^2))+$C$4+$C$5,IF(Daten_WP!$B$8="Samsung",$C$3+10*LOG($C$2/(4*PI()*B334^2))+$C$4+$C$6))</f>
        <v>33.764149271699878</v>
      </c>
      <c r="D334" s="4">
        <f ca="1">IF(Bezug!$G$2=1,Planungsrichtwerte_Übersicht!$C$5,IF(Bezug!$G$2=2,Planungsrichtwerte_Übersicht!$C$11,Planungsrichtwerte_Übersicht!$C$17))</f>
        <v>45</v>
      </c>
      <c r="E334" s="4">
        <f ca="1">IF(Bezug!$G$2=1,Planungsrichtwerte_Übersicht!$C$6,IF(Bezug!$G$2=2,"-",Planungsrichtwerte_Übersicht!$C$18))</f>
        <v>40</v>
      </c>
      <c r="F334" s="4">
        <f ca="1">IF(Bezug!$G$2=1,Planungsrichtwerte_Übersicht!$C$7,IF(Bezug!$G$2=2,Planungsrichtwerte_Übersicht!$C$13,Planungsrichtwerte_Übersicht!$C$19))</f>
        <v>35</v>
      </c>
      <c r="G334" s="17"/>
      <c r="H334" s="17"/>
    </row>
    <row r="335" spans="1:8" x14ac:dyDescent="0.2">
      <c r="A335" s="4">
        <v>32.700000000000003</v>
      </c>
      <c r="B335" s="4">
        <f ca="1">IF(Daten_WP!$B$8="Samsung",Berechnung_Abstand_Kühlen!A335,0)</f>
        <v>32.700000000000003</v>
      </c>
      <c r="C335" s="16">
        <f ca="1">IF(Daten_WP!$B$8="Herz",$C$3+10*LOG($C$2/(4*PI()*B335^2))+$C$4+$C$5,IF(Daten_WP!$B$8="Samsung",$C$3+10*LOG($C$2/(4*PI()*B335^2))+$C$4+$C$6))</f>
        <v>33.737546219852938</v>
      </c>
      <c r="D335" s="4">
        <f ca="1">IF(Bezug!$G$2=1,Planungsrichtwerte_Übersicht!$C$5,IF(Bezug!$G$2=2,Planungsrichtwerte_Übersicht!$C$11,Planungsrichtwerte_Übersicht!$C$17))</f>
        <v>45</v>
      </c>
      <c r="E335" s="4">
        <f ca="1">IF(Bezug!$G$2=1,Planungsrichtwerte_Übersicht!$C$6,IF(Bezug!$G$2=2,"-",Planungsrichtwerte_Übersicht!$C$18))</f>
        <v>40</v>
      </c>
      <c r="F335" s="4">
        <f ca="1">IF(Bezug!$G$2=1,Planungsrichtwerte_Übersicht!$C$7,IF(Bezug!$G$2=2,Planungsrichtwerte_Übersicht!$C$13,Planungsrichtwerte_Übersicht!$C$19))</f>
        <v>35</v>
      </c>
      <c r="G335" s="17"/>
      <c r="H335" s="17"/>
    </row>
    <row r="336" spans="1:8" x14ac:dyDescent="0.2">
      <c r="A336" s="4">
        <v>32.799999999999997</v>
      </c>
      <c r="B336" s="4">
        <f ca="1">IF(Daten_WP!$B$8="Samsung",Berechnung_Abstand_Kühlen!A336,0)</f>
        <v>32.799999999999997</v>
      </c>
      <c r="C336" s="16">
        <f ca="1">IF(Daten_WP!$B$8="Herz",$C$3+10*LOG($C$2/(4*PI()*B336^2))+$C$4+$C$5,IF(Daten_WP!$B$8="Samsung",$C$3+10*LOG($C$2/(4*PI()*B336^2))+$C$4+$C$6))</f>
        <v>33.711024398825082</v>
      </c>
      <c r="D336" s="4">
        <f ca="1">IF(Bezug!$G$2=1,Planungsrichtwerte_Übersicht!$C$5,IF(Bezug!$G$2=2,Planungsrichtwerte_Übersicht!$C$11,Planungsrichtwerte_Übersicht!$C$17))</f>
        <v>45</v>
      </c>
      <c r="E336" s="4">
        <f ca="1">IF(Bezug!$G$2=1,Planungsrichtwerte_Übersicht!$C$6,IF(Bezug!$G$2=2,"-",Planungsrichtwerte_Übersicht!$C$18))</f>
        <v>40</v>
      </c>
      <c r="F336" s="4">
        <f ca="1">IF(Bezug!$G$2=1,Planungsrichtwerte_Übersicht!$C$7,IF(Bezug!$G$2=2,Planungsrichtwerte_Übersicht!$C$13,Planungsrichtwerte_Übersicht!$C$19))</f>
        <v>35</v>
      </c>
      <c r="G336" s="17"/>
      <c r="H336" s="17"/>
    </row>
    <row r="337" spans="1:8" x14ac:dyDescent="0.2">
      <c r="A337" s="4">
        <v>32.9</v>
      </c>
      <c r="B337" s="4">
        <f ca="1">IF(Daten_WP!$B$8="Samsung",Berechnung_Abstand_Kühlen!A337,0)</f>
        <v>32.9</v>
      </c>
      <c r="C337" s="16">
        <f ca="1">IF(Daten_WP!$B$8="Herz",$C$3+10*LOG($C$2/(4*PI()*B337^2))+$C$4+$C$5,IF(Daten_WP!$B$8="Samsung",$C$3+10*LOG($C$2/(4*PI()*B337^2))+$C$4+$C$6))</f>
        <v>33.684583314059175</v>
      </c>
      <c r="D337" s="4">
        <f ca="1">IF(Bezug!$G$2=1,Planungsrichtwerte_Übersicht!$C$5,IF(Bezug!$G$2=2,Planungsrichtwerte_Übersicht!$C$11,Planungsrichtwerte_Übersicht!$C$17))</f>
        <v>45</v>
      </c>
      <c r="E337" s="4">
        <f ca="1">IF(Bezug!$G$2=1,Planungsrichtwerte_Übersicht!$C$6,IF(Bezug!$G$2=2,"-",Planungsrichtwerte_Übersicht!$C$18))</f>
        <v>40</v>
      </c>
      <c r="F337" s="4">
        <f ca="1">IF(Bezug!$G$2=1,Planungsrichtwerte_Übersicht!$C$7,IF(Bezug!$G$2=2,Planungsrichtwerte_Übersicht!$C$13,Planungsrichtwerte_Übersicht!$C$19))</f>
        <v>35</v>
      </c>
      <c r="G337" s="17"/>
      <c r="H337" s="17"/>
    </row>
    <row r="338" spans="1:8" x14ac:dyDescent="0.2">
      <c r="A338" s="4">
        <v>33</v>
      </c>
      <c r="B338" s="4">
        <f ca="1">IF(Daten_WP!$B$8="Samsung",Berechnung_Abstand_Kühlen!A338,0)</f>
        <v>33</v>
      </c>
      <c r="C338" s="16">
        <f ca="1">IF(Daten_WP!$B$8="Herz",$C$3+10*LOG($C$2/(4*PI()*B338^2))+$C$4+$C$5,IF(Daten_WP!$B$8="Samsung",$C$3+10*LOG($C$2/(4*PI()*B338^2))+$C$4+$C$6))</f>
        <v>33.658222475500914</v>
      </c>
      <c r="D338" s="4">
        <f ca="1">IF(Bezug!$G$2=1,Planungsrichtwerte_Übersicht!$C$5,IF(Bezug!$G$2=2,Planungsrichtwerte_Übersicht!$C$11,Planungsrichtwerte_Übersicht!$C$17))</f>
        <v>45</v>
      </c>
      <c r="E338" s="4">
        <f ca="1">IF(Bezug!$G$2=1,Planungsrichtwerte_Übersicht!$C$6,IF(Bezug!$G$2=2,"-",Planungsrichtwerte_Übersicht!$C$18))</f>
        <v>40</v>
      </c>
      <c r="F338" s="4">
        <f ca="1">IF(Bezug!$G$2=1,Planungsrichtwerte_Übersicht!$C$7,IF(Bezug!$G$2=2,Planungsrichtwerte_Übersicht!$C$13,Planungsrichtwerte_Übersicht!$C$19))</f>
        <v>35</v>
      </c>
      <c r="G338" s="17"/>
      <c r="H338" s="17"/>
    </row>
    <row r="339" spans="1:8" x14ac:dyDescent="0.2">
      <c r="A339" s="4">
        <v>33.1</v>
      </c>
      <c r="B339" s="4">
        <f ca="1">IF(Daten_WP!$B$8="Samsung",Berechnung_Abstand_Kühlen!A339,0)</f>
        <v>33.1</v>
      </c>
      <c r="C339" s="16">
        <f ca="1">IF(Daten_WP!$B$8="Herz",$C$3+10*LOG($C$2/(4*PI()*B339^2))+$C$4+$C$5,IF(Daten_WP!$B$8="Samsung",$C$3+10*LOG($C$2/(4*PI()*B339^2))+$C$4+$C$6))</f>
        <v>33.631941397544288</v>
      </c>
      <c r="D339" s="4">
        <f ca="1">IF(Bezug!$G$2=1,Planungsrichtwerte_Übersicht!$C$5,IF(Bezug!$G$2=2,Planungsrichtwerte_Übersicht!$C$11,Planungsrichtwerte_Übersicht!$C$17))</f>
        <v>45</v>
      </c>
      <c r="E339" s="4">
        <f ca="1">IF(Bezug!$G$2=1,Planungsrichtwerte_Übersicht!$C$6,IF(Bezug!$G$2=2,"-",Planungsrichtwerte_Übersicht!$C$18))</f>
        <v>40</v>
      </c>
      <c r="F339" s="4">
        <f ca="1">IF(Bezug!$G$2=1,Planungsrichtwerte_Übersicht!$C$7,IF(Bezug!$G$2=2,Planungsrichtwerte_Übersicht!$C$13,Planungsrichtwerte_Übersicht!$C$19))</f>
        <v>35</v>
      </c>
      <c r="G339" s="17"/>
      <c r="H339" s="17"/>
    </row>
    <row r="340" spans="1:8" x14ac:dyDescent="0.2">
      <c r="A340" s="4">
        <v>33.200000000000003</v>
      </c>
      <c r="B340" s="4">
        <f ca="1">IF(Daten_WP!$B$8="Samsung",Berechnung_Abstand_Kühlen!A340,0)</f>
        <v>33.200000000000003</v>
      </c>
      <c r="C340" s="16">
        <f ca="1">IF(Daten_WP!$B$8="Herz",$C$3+10*LOG($C$2/(4*PI()*B340^2))+$C$4+$C$5,IF(Daten_WP!$B$8="Samsung",$C$3+10*LOG($C$2/(4*PI()*B340^2))+$C$4+$C$6))</f>
        <v>33.605739598977934</v>
      </c>
      <c r="D340" s="4">
        <f ca="1">IF(Bezug!$G$2=1,Planungsrichtwerte_Übersicht!$C$5,IF(Bezug!$G$2=2,Planungsrichtwerte_Übersicht!$C$11,Planungsrichtwerte_Übersicht!$C$17))</f>
        <v>45</v>
      </c>
      <c r="E340" s="4">
        <f ca="1">IF(Bezug!$G$2=1,Planungsrichtwerte_Übersicht!$C$6,IF(Bezug!$G$2=2,"-",Planungsrichtwerte_Übersicht!$C$18))</f>
        <v>40</v>
      </c>
      <c r="F340" s="4">
        <f ca="1">IF(Bezug!$G$2=1,Planungsrichtwerte_Übersicht!$C$7,IF(Bezug!$G$2=2,Planungsrichtwerte_Übersicht!$C$13,Planungsrichtwerte_Übersicht!$C$19))</f>
        <v>35</v>
      </c>
      <c r="G340" s="17"/>
      <c r="H340" s="17"/>
    </row>
    <row r="341" spans="1:8" x14ac:dyDescent="0.2">
      <c r="A341" s="4">
        <v>33.299999999999997</v>
      </c>
      <c r="B341" s="4">
        <f ca="1">IF(Daten_WP!$B$8="Samsung",Berechnung_Abstand_Kühlen!A341,0)</f>
        <v>33.299999999999997</v>
      </c>
      <c r="C341" s="16">
        <f ca="1">IF(Daten_WP!$B$8="Herz",$C$3+10*LOG($C$2/(4*PI()*B341^2))+$C$4+$C$5,IF(Daten_WP!$B$8="Samsung",$C$3+10*LOG($C$2/(4*PI()*B341^2))+$C$4+$C$6))</f>
        <v>33.579616602932262</v>
      </c>
      <c r="D341" s="4">
        <f ca="1">IF(Bezug!$G$2=1,Planungsrichtwerte_Übersicht!$C$5,IF(Bezug!$G$2=2,Planungsrichtwerte_Übersicht!$C$11,Planungsrichtwerte_Übersicht!$C$17))</f>
        <v>45</v>
      </c>
      <c r="E341" s="4">
        <f ca="1">IF(Bezug!$G$2=1,Planungsrichtwerte_Übersicht!$C$6,IF(Bezug!$G$2=2,"-",Planungsrichtwerte_Übersicht!$C$18))</f>
        <v>40</v>
      </c>
      <c r="F341" s="4">
        <f ca="1">IF(Bezug!$G$2=1,Planungsrichtwerte_Übersicht!$C$7,IF(Bezug!$G$2=2,Planungsrichtwerte_Übersicht!$C$13,Planungsrichtwerte_Übersicht!$C$19))</f>
        <v>35</v>
      </c>
      <c r="G341" s="17"/>
      <c r="H341" s="17"/>
    </row>
    <row r="342" spans="1:8" x14ac:dyDescent="0.2">
      <c r="A342" s="4">
        <v>33.4</v>
      </c>
      <c r="B342" s="4">
        <f ca="1">IF(Daten_WP!$B$8="Samsung",Berechnung_Abstand_Kühlen!A342,0)</f>
        <v>33.4</v>
      </c>
      <c r="C342" s="16">
        <f ca="1">IF(Daten_WP!$B$8="Herz",$C$3+10*LOG($C$2/(4*PI()*B342^2))+$C$4+$C$5,IF(Daten_WP!$B$8="Samsung",$C$3+10*LOG($C$2/(4*PI()*B342^2))+$C$4+$C$6))</f>
        <v>33.553571936827375</v>
      </c>
      <c r="D342" s="4">
        <f ca="1">IF(Bezug!$G$2=1,Planungsrichtwerte_Übersicht!$C$5,IF(Bezug!$G$2=2,Planungsrichtwerte_Übersicht!$C$11,Planungsrichtwerte_Übersicht!$C$17))</f>
        <v>45</v>
      </c>
      <c r="E342" s="4">
        <f ca="1">IF(Bezug!$G$2=1,Planungsrichtwerte_Übersicht!$C$6,IF(Bezug!$G$2=2,"-",Planungsrichtwerte_Übersicht!$C$18))</f>
        <v>40</v>
      </c>
      <c r="F342" s="4">
        <f ca="1">IF(Bezug!$G$2=1,Planungsrichtwerte_Übersicht!$C$7,IF(Bezug!$G$2=2,Planungsrichtwerte_Übersicht!$C$13,Planungsrichtwerte_Übersicht!$C$19))</f>
        <v>35</v>
      </c>
      <c r="G342" s="17"/>
      <c r="H342" s="17"/>
    </row>
    <row r="343" spans="1:8" x14ac:dyDescent="0.2">
      <c r="A343" s="4">
        <v>33.5</v>
      </c>
      <c r="B343" s="4">
        <f ca="1">IF(Daten_WP!$B$8="Samsung",Berechnung_Abstand_Kühlen!A343,0)</f>
        <v>33.5</v>
      </c>
      <c r="C343" s="16">
        <f ca="1">IF(Daten_WP!$B$8="Herz",$C$3+10*LOG($C$2/(4*PI()*B343^2))+$C$4+$C$5,IF(Daten_WP!$B$8="Samsung",$C$3+10*LOG($C$2/(4*PI()*B343^2))+$C$4+$C$6))</f>
        <v>33.527605132321753</v>
      </c>
      <c r="D343" s="4">
        <f ca="1">IF(Bezug!$G$2=1,Planungsrichtwerte_Übersicht!$C$5,IF(Bezug!$G$2=2,Planungsrichtwerte_Übersicht!$C$11,Planungsrichtwerte_Übersicht!$C$17))</f>
        <v>45</v>
      </c>
      <c r="E343" s="4">
        <f ca="1">IF(Bezug!$G$2=1,Planungsrichtwerte_Übersicht!$C$6,IF(Bezug!$G$2=2,"-",Planungsrichtwerte_Übersicht!$C$18))</f>
        <v>40</v>
      </c>
      <c r="F343" s="4">
        <f ca="1">IF(Bezug!$G$2=1,Planungsrichtwerte_Übersicht!$C$7,IF(Bezug!$G$2=2,Planungsrichtwerte_Übersicht!$C$13,Planungsrichtwerte_Übersicht!$C$19))</f>
        <v>35</v>
      </c>
      <c r="G343" s="17"/>
      <c r="H343" s="17"/>
    </row>
    <row r="344" spans="1:8" x14ac:dyDescent="0.2">
      <c r="A344" s="4">
        <v>33.6</v>
      </c>
      <c r="B344" s="4">
        <f ca="1">IF(Daten_WP!$B$8="Samsung",Berechnung_Abstand_Kühlen!A344,0)</f>
        <v>33.6</v>
      </c>
      <c r="C344" s="16">
        <f ca="1">IF(Daten_WP!$B$8="Herz",$C$3+10*LOG($C$2/(4*PI()*B344^2))+$C$4+$C$5,IF(Daten_WP!$B$8="Samsung",$C$3+10*LOG($C$2/(4*PI()*B344^2))+$C$4+$C$6))</f>
        <v>33.501715725261782</v>
      </c>
      <c r="D344" s="4">
        <f ca="1">IF(Bezug!$G$2=1,Planungsrichtwerte_Übersicht!$C$5,IF(Bezug!$G$2=2,Planungsrichtwerte_Übersicht!$C$11,Planungsrichtwerte_Übersicht!$C$17))</f>
        <v>45</v>
      </c>
      <c r="E344" s="4">
        <f ca="1">IF(Bezug!$G$2=1,Planungsrichtwerte_Übersicht!$C$6,IF(Bezug!$G$2=2,"-",Planungsrichtwerte_Übersicht!$C$18))</f>
        <v>40</v>
      </c>
      <c r="F344" s="4">
        <f ca="1">IF(Bezug!$G$2=1,Planungsrichtwerte_Übersicht!$C$7,IF(Bezug!$G$2=2,Planungsrichtwerte_Übersicht!$C$13,Planungsrichtwerte_Übersicht!$C$19))</f>
        <v>35</v>
      </c>
      <c r="G344" s="17"/>
      <c r="H344" s="17"/>
    </row>
    <row r="345" spans="1:8" x14ac:dyDescent="0.2">
      <c r="A345" s="4">
        <v>33.700000000000003</v>
      </c>
      <c r="B345" s="4">
        <f ca="1">IF(Daten_WP!$B$8="Samsung",Berechnung_Abstand_Kühlen!A345,0)</f>
        <v>33.700000000000003</v>
      </c>
      <c r="C345" s="16">
        <f ca="1">IF(Daten_WP!$B$8="Herz",$C$3+10*LOG($C$2/(4*PI()*B345^2))+$C$4+$C$5,IF(Daten_WP!$B$8="Samsung",$C$3+10*LOG($C$2/(4*PI()*B345^2))+$C$4+$C$6))</f>
        <v>33.475903255631891</v>
      </c>
      <c r="D345" s="4">
        <f ca="1">IF(Bezug!$G$2=1,Planungsrichtwerte_Übersicht!$C$5,IF(Bezug!$G$2=2,Planungsrichtwerte_Übersicht!$C$11,Planungsrichtwerte_Übersicht!$C$17))</f>
        <v>45</v>
      </c>
      <c r="E345" s="4">
        <f ca="1">IF(Bezug!$G$2=1,Planungsrichtwerte_Übersicht!$C$6,IF(Bezug!$G$2=2,"-",Planungsrichtwerte_Übersicht!$C$18))</f>
        <v>40</v>
      </c>
      <c r="F345" s="4">
        <f ca="1">IF(Bezug!$G$2=1,Planungsrichtwerte_Übersicht!$C$7,IF(Bezug!$G$2=2,Planungsrichtwerte_Übersicht!$C$13,Planungsrichtwerte_Übersicht!$C$19))</f>
        <v>35</v>
      </c>
      <c r="G345" s="17"/>
      <c r="H345" s="17"/>
    </row>
    <row r="346" spans="1:8" x14ac:dyDescent="0.2">
      <c r="A346" s="4">
        <v>33.799999999999997</v>
      </c>
      <c r="B346" s="4">
        <f ca="1">IF(Daten_WP!$B$8="Samsung",Berechnung_Abstand_Kühlen!A346,0)</f>
        <v>33.799999999999997</v>
      </c>
      <c r="C346" s="16">
        <f ca="1">IF(Daten_WP!$B$8="Herz",$C$3+10*LOG($C$2/(4*PI()*B346^2))+$C$4+$C$5,IF(Daten_WP!$B$8="Samsung",$C$3+10*LOG($C$2/(4*PI()*B346^2))+$C$4+$C$6))</f>
        <v>33.45016726750557</v>
      </c>
      <c r="D346" s="4">
        <f ca="1">IF(Bezug!$G$2=1,Planungsrichtwerte_Übersicht!$C$5,IF(Bezug!$G$2=2,Planungsrichtwerte_Übersicht!$C$11,Planungsrichtwerte_Übersicht!$C$17))</f>
        <v>45</v>
      </c>
      <c r="E346" s="4">
        <f ca="1">IF(Bezug!$G$2=1,Planungsrichtwerte_Übersicht!$C$6,IF(Bezug!$G$2=2,"-",Planungsrichtwerte_Übersicht!$C$18))</f>
        <v>40</v>
      </c>
      <c r="F346" s="4">
        <f ca="1">IF(Bezug!$G$2=1,Planungsrichtwerte_Übersicht!$C$7,IF(Bezug!$G$2=2,Planungsrichtwerte_Übersicht!$C$13,Planungsrichtwerte_Übersicht!$C$19))</f>
        <v>35</v>
      </c>
      <c r="G346" s="17"/>
      <c r="H346" s="17"/>
    </row>
    <row r="347" spans="1:8" x14ac:dyDescent="0.2">
      <c r="A347" s="4">
        <v>33.9</v>
      </c>
      <c r="B347" s="4">
        <f ca="1">IF(Daten_WP!$B$8="Samsung",Berechnung_Abstand_Kühlen!A347,0)</f>
        <v>33.9</v>
      </c>
      <c r="C347" s="16">
        <f ca="1">IF(Daten_WP!$B$8="Herz",$C$3+10*LOG($C$2/(4*PI()*B347^2))+$C$4+$C$5,IF(Daten_WP!$B$8="Samsung",$C$3+10*LOG($C$2/(4*PI()*B347^2))+$C$4+$C$6))</f>
        <v>33.424507308997022</v>
      </c>
      <c r="D347" s="4">
        <f ca="1">IF(Bezug!$G$2=1,Planungsrichtwerte_Übersicht!$C$5,IF(Bezug!$G$2=2,Planungsrichtwerte_Übersicht!$C$11,Planungsrichtwerte_Übersicht!$C$17))</f>
        <v>45</v>
      </c>
      <c r="E347" s="4">
        <f ca="1">IF(Bezug!$G$2=1,Planungsrichtwerte_Übersicht!$C$6,IF(Bezug!$G$2=2,"-",Planungsrichtwerte_Übersicht!$C$18))</f>
        <v>40</v>
      </c>
      <c r="F347" s="4">
        <f ca="1">IF(Bezug!$G$2=1,Planungsrichtwerte_Übersicht!$C$7,IF(Bezug!$G$2=2,Planungsrichtwerte_Übersicht!$C$13,Planungsrichtwerte_Übersicht!$C$19))</f>
        <v>35</v>
      </c>
      <c r="G347" s="17"/>
      <c r="H347" s="17"/>
    </row>
    <row r="348" spans="1:8" x14ac:dyDescent="0.2">
      <c r="A348" s="4">
        <v>34</v>
      </c>
      <c r="B348" s="4">
        <f ca="1">IF(Daten_WP!$B$8="Samsung",Berechnung_Abstand_Kühlen!A348,0)</f>
        <v>34</v>
      </c>
      <c r="C348" s="16">
        <f ca="1">IF(Daten_WP!$B$8="Herz",$C$3+10*LOG($C$2/(4*PI()*B348^2))+$C$4+$C$5,IF(Daten_WP!$B$8="Samsung",$C$3+10*LOG($C$2/(4*PI()*B348^2))+$C$4+$C$6))</f>
        <v>33.398922932213559</v>
      </c>
      <c r="D348" s="4">
        <f ca="1">IF(Bezug!$G$2=1,Planungsrichtwerte_Übersicht!$C$5,IF(Bezug!$G$2=2,Planungsrichtwerte_Übersicht!$C$11,Planungsrichtwerte_Übersicht!$C$17))</f>
        <v>45</v>
      </c>
      <c r="E348" s="4">
        <f ca="1">IF(Bezug!$G$2=1,Planungsrichtwerte_Übersicht!$C$6,IF(Bezug!$G$2=2,"-",Planungsrichtwerte_Übersicht!$C$18))</f>
        <v>40</v>
      </c>
      <c r="F348" s="4">
        <f ca="1">IF(Bezug!$G$2=1,Planungsrichtwerte_Übersicht!$C$7,IF(Bezug!$G$2=2,Planungsrichtwerte_Übersicht!$C$13,Planungsrichtwerte_Übersicht!$C$19))</f>
        <v>35</v>
      </c>
      <c r="G348" s="17"/>
      <c r="H348" s="17"/>
    </row>
    <row r="349" spans="1:8" x14ac:dyDescent="0.2">
      <c r="A349" s="4">
        <v>34.1</v>
      </c>
      <c r="B349" s="4">
        <f ca="1">IF(Daten_WP!$B$8="Samsung",Berechnung_Abstand_Kühlen!A349,0)</f>
        <v>34.1</v>
      </c>
      <c r="C349" s="16">
        <f ca="1">IF(Daten_WP!$B$8="Herz",$C$3+10*LOG($C$2/(4*PI()*B349^2))+$C$4+$C$5,IF(Daten_WP!$B$8="Samsung",$C$3+10*LOG($C$2/(4*PI()*B349^2))+$C$4+$C$6))</f>
        <v>33.373413693208704</v>
      </c>
      <c r="D349" s="4">
        <f ca="1">IF(Bezug!$G$2=1,Planungsrichtwerte_Übersicht!$C$5,IF(Bezug!$G$2=2,Planungsrichtwerte_Übersicht!$C$11,Planungsrichtwerte_Übersicht!$C$17))</f>
        <v>45</v>
      </c>
      <c r="E349" s="4">
        <f ca="1">IF(Bezug!$G$2=1,Planungsrichtwerte_Übersicht!$C$6,IF(Bezug!$G$2=2,"-",Planungsrichtwerte_Übersicht!$C$18))</f>
        <v>40</v>
      </c>
      <c r="F349" s="4">
        <f ca="1">IF(Bezug!$G$2=1,Planungsrichtwerte_Übersicht!$C$7,IF(Bezug!$G$2=2,Planungsrichtwerte_Übersicht!$C$13,Planungsrichtwerte_Übersicht!$C$19))</f>
        <v>35</v>
      </c>
      <c r="G349" s="17"/>
      <c r="H349" s="17"/>
    </row>
    <row r="350" spans="1:8" x14ac:dyDescent="0.2">
      <c r="A350" s="4">
        <v>34.200000000000003</v>
      </c>
      <c r="B350" s="4">
        <f ca="1">IF(Daten_WP!$B$8="Samsung",Berechnung_Abstand_Kühlen!A350,0)</f>
        <v>34.200000000000003</v>
      </c>
      <c r="C350" s="16">
        <f ca="1">IF(Daten_WP!$B$8="Herz",$C$3+10*LOG($C$2/(4*PI()*B350^2))+$C$4+$C$5,IF(Daten_WP!$B$8="Samsung",$C$3+10*LOG($C$2/(4*PI()*B350^2))+$C$4+$C$6))</f>
        <v>33.347979151935959</v>
      </c>
      <c r="D350" s="4">
        <f ca="1">IF(Bezug!$G$2=1,Planungsrichtwerte_Übersicht!$C$5,IF(Bezug!$G$2=2,Planungsrichtwerte_Übersicht!$C$11,Planungsrichtwerte_Übersicht!$C$17))</f>
        <v>45</v>
      </c>
      <c r="E350" s="4">
        <f ca="1">IF(Bezug!$G$2=1,Planungsrichtwerte_Übersicht!$C$6,IF(Bezug!$G$2=2,"-",Planungsrichtwerte_Übersicht!$C$18))</f>
        <v>40</v>
      </c>
      <c r="F350" s="4">
        <f ca="1">IF(Bezug!$G$2=1,Planungsrichtwerte_Übersicht!$C$7,IF(Bezug!$G$2=2,Planungsrichtwerte_Übersicht!$C$13,Planungsrichtwerte_Übersicht!$C$19))</f>
        <v>35</v>
      </c>
      <c r="G350" s="17"/>
      <c r="H350" s="17"/>
    </row>
    <row r="351" spans="1:8" x14ac:dyDescent="0.2">
      <c r="A351" s="4">
        <v>34.299999999999997</v>
      </c>
      <c r="B351" s="4">
        <f ca="1">IF(Daten_WP!$B$8="Samsung",Berechnung_Abstand_Kühlen!A351,0)</f>
        <v>34.299999999999997</v>
      </c>
      <c r="C351" s="16">
        <f ca="1">IF(Daten_WP!$B$8="Herz",$C$3+10*LOG($C$2/(4*PI()*B351^2))+$C$4+$C$5,IF(Daten_WP!$B$8="Samsung",$C$3+10*LOG($C$2/(4*PI()*B351^2))+$C$4+$C$6))</f>
        <v>33.32261887220325</v>
      </c>
      <c r="D351" s="4">
        <f ca="1">IF(Bezug!$G$2=1,Planungsrichtwerte_Übersicht!$C$5,IF(Bezug!$G$2=2,Planungsrichtwerte_Übersicht!$C$11,Planungsrichtwerte_Übersicht!$C$17))</f>
        <v>45</v>
      </c>
      <c r="E351" s="4">
        <f ca="1">IF(Bezug!$G$2=1,Planungsrichtwerte_Übersicht!$C$6,IF(Bezug!$G$2=2,"-",Planungsrichtwerte_Übersicht!$C$18))</f>
        <v>40</v>
      </c>
      <c r="F351" s="4">
        <f ca="1">IF(Bezug!$G$2=1,Planungsrichtwerte_Übersicht!$C$7,IF(Bezug!$G$2=2,Planungsrichtwerte_Übersicht!$C$13,Planungsrichtwerte_Übersicht!$C$19))</f>
        <v>35</v>
      </c>
      <c r="G351" s="17"/>
      <c r="H351" s="17"/>
    </row>
    <row r="352" spans="1:8" x14ac:dyDescent="0.2">
      <c r="A352" s="4">
        <v>34.4</v>
      </c>
      <c r="B352" s="4">
        <f ca="1">IF(Daten_WP!$B$8="Samsung",Berechnung_Abstand_Kühlen!A352,0)</f>
        <v>34.4</v>
      </c>
      <c r="C352" s="16">
        <f ca="1">IF(Daten_WP!$B$8="Herz",$C$3+10*LOG($C$2/(4*PI()*B352^2))+$C$4+$C$5,IF(Daten_WP!$B$8="Samsung",$C$3+10*LOG($C$2/(4*PI()*B352^2))+$C$4+$C$6))</f>
        <v>33.297332421628056</v>
      </c>
      <c r="D352" s="4">
        <f ca="1">IF(Bezug!$G$2=1,Planungsrichtwerte_Übersicht!$C$5,IF(Bezug!$G$2=2,Planungsrichtwerte_Übersicht!$C$11,Planungsrichtwerte_Übersicht!$C$17))</f>
        <v>45</v>
      </c>
      <c r="E352" s="4">
        <f ca="1">IF(Bezug!$G$2=1,Planungsrichtwerte_Übersicht!$C$6,IF(Bezug!$G$2=2,"-",Planungsrichtwerte_Übersicht!$C$18))</f>
        <v>40</v>
      </c>
      <c r="F352" s="4">
        <f ca="1">IF(Bezug!$G$2=1,Planungsrichtwerte_Übersicht!$C$7,IF(Bezug!$G$2=2,Planungsrichtwerte_Übersicht!$C$13,Planungsrichtwerte_Übersicht!$C$19))</f>
        <v>35</v>
      </c>
      <c r="G352" s="17"/>
      <c r="H352" s="17"/>
    </row>
    <row r="353" spans="1:8" x14ac:dyDescent="0.2">
      <c r="A353" s="4">
        <v>34.5</v>
      </c>
      <c r="B353" s="4">
        <f ca="1">IF(Daten_WP!$B$8="Samsung",Berechnung_Abstand_Kühlen!A353,0)</f>
        <v>34.5</v>
      </c>
      <c r="C353" s="16">
        <f ca="1">IF(Daten_WP!$B$8="Herz",$C$3+10*LOG($C$2/(4*PI()*B353^2))+$C$4+$C$5,IF(Daten_WP!$B$8="Samsung",$C$3+10*LOG($C$2/(4*PI()*B353^2))+$C$4+$C$6))</f>
        <v>33.272119371593178</v>
      </c>
      <c r="D353" s="4">
        <f ca="1">IF(Bezug!$G$2=1,Planungsrichtwerte_Übersicht!$C$5,IF(Bezug!$G$2=2,Planungsrichtwerte_Übersicht!$C$11,Planungsrichtwerte_Übersicht!$C$17))</f>
        <v>45</v>
      </c>
      <c r="E353" s="4">
        <f ca="1">IF(Bezug!$G$2=1,Planungsrichtwerte_Übersicht!$C$6,IF(Bezug!$G$2=2,"-",Planungsrichtwerte_Übersicht!$C$18))</f>
        <v>40</v>
      </c>
      <c r="F353" s="4">
        <f ca="1">IF(Bezug!$G$2=1,Planungsrichtwerte_Übersicht!$C$7,IF(Bezug!$G$2=2,Planungsrichtwerte_Übersicht!$C$13,Planungsrichtwerte_Übersicht!$C$19))</f>
        <v>35</v>
      </c>
      <c r="G353" s="17"/>
      <c r="H353" s="17"/>
    </row>
    <row r="354" spans="1:8" x14ac:dyDescent="0.2">
      <c r="A354" s="4">
        <v>34.6</v>
      </c>
      <c r="B354" s="4">
        <f ca="1">IF(Daten_WP!$B$8="Samsung",Berechnung_Abstand_Kühlen!A354,0)</f>
        <v>34.6</v>
      </c>
      <c r="C354" s="16">
        <f ca="1">IF(Daten_WP!$B$8="Herz",$C$3+10*LOG($C$2/(4*PI()*B354^2))+$C$4+$C$5,IF(Daten_WP!$B$8="Samsung",$C$3+10*LOG($C$2/(4*PI()*B354^2))+$C$4+$C$6))</f>
        <v>33.246979297203126</v>
      </c>
      <c r="D354" s="4">
        <f ca="1">IF(Bezug!$G$2=1,Planungsrichtwerte_Übersicht!$C$5,IF(Bezug!$G$2=2,Planungsrichtwerte_Übersicht!$C$11,Planungsrichtwerte_Übersicht!$C$17))</f>
        <v>45</v>
      </c>
      <c r="E354" s="4">
        <f ca="1">IF(Bezug!$G$2=1,Planungsrichtwerte_Übersicht!$C$6,IF(Bezug!$G$2=2,"-",Planungsrichtwerte_Übersicht!$C$18))</f>
        <v>40</v>
      </c>
      <c r="F354" s="4">
        <f ca="1">IF(Bezug!$G$2=1,Planungsrichtwerte_Übersicht!$C$7,IF(Bezug!$G$2=2,Planungsrichtwerte_Übersicht!$C$13,Planungsrichtwerte_Übersicht!$C$19))</f>
        <v>35</v>
      </c>
      <c r="G354" s="17"/>
      <c r="H354" s="17"/>
    </row>
    <row r="355" spans="1:8" x14ac:dyDescent="0.2">
      <c r="A355" s="4">
        <v>34.700000000000003</v>
      </c>
      <c r="B355" s="4">
        <f ca="1">IF(Daten_WP!$B$8="Samsung",Berechnung_Abstand_Kühlen!A355,0)</f>
        <v>34.700000000000003</v>
      </c>
      <c r="C355" s="16">
        <f ca="1">IF(Daten_WP!$B$8="Herz",$C$3+10*LOG($C$2/(4*PI()*B355^2))+$C$4+$C$5,IF(Daten_WP!$B$8="Samsung",$C$3+10*LOG($C$2/(4*PI()*B355^2))+$C$4+$C$6))</f>
        <v>33.221911777241189</v>
      </c>
      <c r="D355" s="4">
        <f ca="1">IF(Bezug!$G$2=1,Planungsrichtwerte_Übersicht!$C$5,IF(Bezug!$G$2=2,Planungsrichtwerte_Übersicht!$C$11,Planungsrichtwerte_Übersicht!$C$17))</f>
        <v>45</v>
      </c>
      <c r="E355" s="4">
        <f ca="1">IF(Bezug!$G$2=1,Planungsrichtwerte_Übersicht!$C$6,IF(Bezug!$G$2=2,"-",Planungsrichtwerte_Übersicht!$C$18))</f>
        <v>40</v>
      </c>
      <c r="F355" s="4">
        <f ca="1">IF(Bezug!$G$2=1,Planungsrichtwerte_Übersicht!$C$7,IF(Bezug!$G$2=2,Planungsrichtwerte_Übersicht!$C$13,Planungsrichtwerte_Übersicht!$C$19))</f>
        <v>35</v>
      </c>
      <c r="G355" s="17"/>
      <c r="H355" s="17"/>
    </row>
    <row r="356" spans="1:8" x14ac:dyDescent="0.2">
      <c r="A356" s="4">
        <v>34.799999999999997</v>
      </c>
      <c r="B356" s="4">
        <f ca="1">IF(Daten_WP!$B$8="Samsung",Berechnung_Abstand_Kühlen!A356,0)</f>
        <v>34.799999999999997</v>
      </c>
      <c r="C356" s="16">
        <f ca="1">IF(Daten_WP!$B$8="Herz",$C$3+10*LOG($C$2/(4*PI()*B356^2))+$C$4+$C$5,IF(Daten_WP!$B$8="Samsung",$C$3+10*LOG($C$2/(4*PI()*B356^2))+$C$4+$C$6))</f>
        <v>33.196916394127044</v>
      </c>
      <c r="D356" s="4">
        <f ca="1">IF(Bezug!$G$2=1,Planungsrichtwerte_Übersicht!$C$5,IF(Bezug!$G$2=2,Planungsrichtwerte_Übersicht!$C$11,Planungsrichtwerte_Übersicht!$C$17))</f>
        <v>45</v>
      </c>
      <c r="E356" s="4">
        <f ca="1">IF(Bezug!$G$2=1,Planungsrichtwerte_Übersicht!$C$6,IF(Bezug!$G$2=2,"-",Planungsrichtwerte_Übersicht!$C$18))</f>
        <v>40</v>
      </c>
      <c r="F356" s="4">
        <f ca="1">IF(Bezug!$G$2=1,Planungsrichtwerte_Übersicht!$C$7,IF(Bezug!$G$2=2,Planungsrichtwerte_Übersicht!$C$13,Planungsrichtwerte_Übersicht!$C$19))</f>
        <v>35</v>
      </c>
      <c r="G356" s="17"/>
      <c r="H356" s="17"/>
    </row>
    <row r="357" spans="1:8" x14ac:dyDescent="0.2">
      <c r="A357" s="4">
        <v>34.9</v>
      </c>
      <c r="B357" s="4">
        <f ca="1">IF(Daten_WP!$B$8="Samsung",Berechnung_Abstand_Kühlen!A357,0)</f>
        <v>34.9</v>
      </c>
      <c r="C357" s="16">
        <f ca="1">IF(Daten_WP!$B$8="Herz",$C$3+10*LOG($C$2/(4*PI()*B357^2))+$C$4+$C$5,IF(Daten_WP!$B$8="Samsung",$C$3+10*LOG($C$2/(4*PI()*B357^2))+$C$4+$C$6))</f>
        <v>33.171992733875065</v>
      </c>
      <c r="D357" s="4">
        <f ca="1">IF(Bezug!$G$2=1,Planungsrichtwerte_Übersicht!$C$5,IF(Bezug!$G$2=2,Planungsrichtwerte_Übersicht!$C$11,Planungsrichtwerte_Übersicht!$C$17))</f>
        <v>45</v>
      </c>
      <c r="E357" s="4">
        <f ca="1">IF(Bezug!$G$2=1,Planungsrichtwerte_Übersicht!$C$6,IF(Bezug!$G$2=2,"-",Planungsrichtwerte_Übersicht!$C$18))</f>
        <v>40</v>
      </c>
      <c r="F357" s="4">
        <f ca="1">IF(Bezug!$G$2=1,Planungsrichtwerte_Übersicht!$C$7,IF(Bezug!$G$2=2,Planungsrichtwerte_Übersicht!$C$13,Planungsrichtwerte_Übersicht!$C$19))</f>
        <v>35</v>
      </c>
      <c r="G357" s="17"/>
      <c r="H357" s="17"/>
    </row>
    <row r="358" spans="1:8" x14ac:dyDescent="0.2">
      <c r="A358" s="4">
        <v>35</v>
      </c>
      <c r="B358" s="4">
        <f ca="1">IF(Daten_WP!$B$8="Samsung",Berechnung_Abstand_Kühlen!A358,0)</f>
        <v>35</v>
      </c>
      <c r="C358" s="16">
        <f ca="1">IF(Daten_WP!$B$8="Herz",$C$3+10*LOG($C$2/(4*PI()*B358^2))+$C$4+$C$5,IF(Daten_WP!$B$8="Samsung",$C$3+10*LOG($C$2/(4*PI()*B358^2))+$C$4+$C$6))</f>
        <v>33.147140386053152</v>
      </c>
      <c r="D358" s="4">
        <f ca="1">IF(Bezug!$G$2=1,Planungsrichtwerte_Übersicht!$C$5,IF(Bezug!$G$2=2,Planungsrichtwerte_Übersicht!$C$11,Planungsrichtwerte_Übersicht!$C$17))</f>
        <v>45</v>
      </c>
      <c r="E358" s="4">
        <f ca="1">IF(Bezug!$G$2=1,Planungsrichtwerte_Übersicht!$C$6,IF(Bezug!$G$2=2,"-",Planungsrichtwerte_Übersicht!$C$18))</f>
        <v>40</v>
      </c>
      <c r="F358" s="4">
        <f ca="1">IF(Bezug!$G$2=1,Planungsrichtwerte_Übersicht!$C$7,IF(Bezug!$G$2=2,Planungsrichtwerte_Übersicht!$C$13,Planungsrichtwerte_Übersicht!$C$19))</f>
        <v>35</v>
      </c>
      <c r="G358" s="17"/>
      <c r="H358" s="17"/>
    </row>
    <row r="359" spans="1:8" x14ac:dyDescent="0.2">
      <c r="A359" s="4">
        <v>35.1</v>
      </c>
      <c r="B359" s="4">
        <f ca="1">IF(Daten_WP!$B$8="Samsung",Berechnung_Abstand_Kühlen!A359,0)</f>
        <v>35.1</v>
      </c>
      <c r="C359" s="16">
        <f ca="1">IF(Daten_WP!$B$8="Herz",$C$3+10*LOG($C$2/(4*PI()*B359^2))+$C$4+$C$5,IF(Daten_WP!$B$8="Samsung",$C$3+10*LOG($C$2/(4*PI()*B359^2))+$C$4+$C$6))</f>
        <v>33.122358943742185</v>
      </c>
      <c r="D359" s="4">
        <f ca="1">IF(Bezug!$G$2=1,Planungsrichtwerte_Übersicht!$C$5,IF(Bezug!$G$2=2,Planungsrichtwerte_Übersicht!$C$11,Planungsrichtwerte_Übersicht!$C$17))</f>
        <v>45</v>
      </c>
      <c r="E359" s="4">
        <f ca="1">IF(Bezug!$G$2=1,Planungsrichtwerte_Übersicht!$C$6,IF(Bezug!$G$2=2,"-",Planungsrichtwerte_Übersicht!$C$18))</f>
        <v>40</v>
      </c>
      <c r="F359" s="4">
        <f ca="1">IF(Bezug!$G$2=1,Planungsrichtwerte_Übersicht!$C$7,IF(Bezug!$G$2=2,Planungsrichtwerte_Übersicht!$C$13,Planungsrichtwerte_Übersicht!$C$19))</f>
        <v>35</v>
      </c>
      <c r="G359" s="17"/>
      <c r="H359" s="17"/>
    </row>
    <row r="360" spans="1:8" x14ac:dyDescent="0.2">
      <c r="A360" s="4">
        <v>35.200000000000003</v>
      </c>
      <c r="B360" s="4">
        <f ca="1">IF(Daten_WP!$B$8="Samsung",Berechnung_Abstand_Kühlen!A360,0)</f>
        <v>35.200000000000003</v>
      </c>
      <c r="C360" s="16">
        <f ca="1">IF(Daten_WP!$B$8="Herz",$C$3+10*LOG($C$2/(4*PI()*B360^2))+$C$4+$C$5,IF(Daten_WP!$B$8="Samsung",$C$3+10*LOG($C$2/(4*PI()*B360^2))+$C$4+$C$6))</f>
        <v>33.09764800349604</v>
      </c>
      <c r="D360" s="4">
        <f ca="1">IF(Bezug!$G$2=1,Planungsrichtwerte_Übersicht!$C$5,IF(Bezug!$G$2=2,Planungsrichtwerte_Übersicht!$C$11,Planungsrichtwerte_Übersicht!$C$17))</f>
        <v>45</v>
      </c>
      <c r="E360" s="4">
        <f ca="1">IF(Bezug!$G$2=1,Planungsrichtwerte_Übersicht!$C$6,IF(Bezug!$G$2=2,"-",Planungsrichtwerte_Übersicht!$C$18))</f>
        <v>40</v>
      </c>
      <c r="F360" s="4">
        <f ca="1">IF(Bezug!$G$2=1,Planungsrichtwerte_Übersicht!$C$7,IF(Bezug!$G$2=2,Planungsrichtwerte_Übersicht!$C$13,Planungsrichtwerte_Übersicht!$C$19))</f>
        <v>35</v>
      </c>
      <c r="G360" s="17"/>
      <c r="H360" s="17"/>
    </row>
    <row r="361" spans="1:8" x14ac:dyDescent="0.2">
      <c r="A361" s="4">
        <v>35.299999999999997</v>
      </c>
      <c r="B361" s="4">
        <f ca="1">IF(Daten_WP!$B$8="Samsung",Berechnung_Abstand_Kühlen!A361,0)</f>
        <v>35.299999999999997</v>
      </c>
      <c r="C361" s="16">
        <f ca="1">IF(Daten_WP!$B$8="Herz",$C$3+10*LOG($C$2/(4*PI()*B361^2))+$C$4+$C$5,IF(Daten_WP!$B$8="Samsung",$C$3+10*LOG($C$2/(4*PI()*B361^2))+$C$4+$C$6))</f>
        <v>33.073007165302215</v>
      </c>
      <c r="D361" s="4">
        <f ca="1">IF(Bezug!$G$2=1,Planungsrichtwerte_Übersicht!$C$5,IF(Bezug!$G$2=2,Planungsrichtwerte_Übersicht!$C$11,Planungsrichtwerte_Übersicht!$C$17))</f>
        <v>45</v>
      </c>
      <c r="E361" s="4">
        <f ca="1">IF(Bezug!$G$2=1,Planungsrichtwerte_Übersicht!$C$6,IF(Bezug!$G$2=2,"-",Planungsrichtwerte_Übersicht!$C$18))</f>
        <v>40</v>
      </c>
      <c r="F361" s="4">
        <f ca="1">IF(Bezug!$G$2=1,Planungsrichtwerte_Übersicht!$C$7,IF(Bezug!$G$2=2,Planungsrichtwerte_Übersicht!$C$13,Planungsrichtwerte_Übersicht!$C$19))</f>
        <v>35</v>
      </c>
      <c r="G361" s="17"/>
      <c r="H361" s="17"/>
    </row>
    <row r="362" spans="1:8" x14ac:dyDescent="0.2">
      <c r="A362" s="4">
        <v>35.4</v>
      </c>
      <c r="B362" s="4">
        <f ca="1">IF(Daten_WP!$B$8="Samsung",Berechnung_Abstand_Kühlen!A362,0)</f>
        <v>35.4</v>
      </c>
      <c r="C362" s="16">
        <f ca="1">IF(Daten_WP!$B$8="Herz",$C$3+10*LOG($C$2/(4*PI()*B362^2))+$C$4+$C$5,IF(Daten_WP!$B$8="Samsung",$C$3+10*LOG($C$2/(4*PI()*B362^2))+$C$4+$C$6))</f>
        <v>33.048436032542909</v>
      </c>
      <c r="D362" s="4">
        <f ca="1">IF(Bezug!$G$2=1,Planungsrichtwerte_Übersicht!$C$5,IF(Bezug!$G$2=2,Planungsrichtwerte_Übersicht!$C$11,Planungsrichtwerte_Übersicht!$C$17))</f>
        <v>45</v>
      </c>
      <c r="E362" s="4">
        <f ca="1">IF(Bezug!$G$2=1,Planungsrichtwerte_Übersicht!$C$6,IF(Bezug!$G$2=2,"-",Planungsrichtwerte_Übersicht!$C$18))</f>
        <v>40</v>
      </c>
      <c r="F362" s="4">
        <f ca="1">IF(Bezug!$G$2=1,Planungsrichtwerte_Übersicht!$C$7,IF(Bezug!$G$2=2,Planungsrichtwerte_Übersicht!$C$13,Planungsrichtwerte_Übersicht!$C$19))</f>
        <v>35</v>
      </c>
      <c r="G362" s="17"/>
      <c r="H362" s="17"/>
    </row>
    <row r="363" spans="1:8" x14ac:dyDescent="0.2">
      <c r="A363" s="4">
        <v>35.5</v>
      </c>
      <c r="B363" s="4">
        <f ca="1">IF(Daten_WP!$B$8="Samsung",Berechnung_Abstand_Kühlen!A363,0)</f>
        <v>35.5</v>
      </c>
      <c r="C363" s="16">
        <f ca="1">IF(Daten_WP!$B$8="Herz",$C$3+10*LOG($C$2/(4*PI()*B363^2))+$C$4+$C$5,IF(Daten_WP!$B$8="Samsung",$C$3+10*LOG($C$2/(4*PI()*B363^2))+$C$4+$C$6))</f>
        <v>33.023934211956778</v>
      </c>
      <c r="D363" s="4">
        <f ca="1">IF(Bezug!$G$2=1,Planungsrichtwerte_Übersicht!$C$5,IF(Bezug!$G$2=2,Planungsrichtwerte_Übersicht!$C$11,Planungsrichtwerte_Übersicht!$C$17))</f>
        <v>45</v>
      </c>
      <c r="E363" s="4">
        <f ca="1">IF(Bezug!$G$2=1,Planungsrichtwerte_Übersicht!$C$6,IF(Bezug!$G$2=2,"-",Planungsrichtwerte_Übersicht!$C$18))</f>
        <v>40</v>
      </c>
      <c r="F363" s="4">
        <f ca="1">IF(Bezug!$G$2=1,Planungsrichtwerte_Übersicht!$C$7,IF(Bezug!$G$2=2,Planungsrichtwerte_Übersicht!$C$13,Planungsrichtwerte_Übersicht!$C$19))</f>
        <v>35</v>
      </c>
      <c r="G363" s="17"/>
      <c r="H363" s="17"/>
    </row>
    <row r="364" spans="1:8" x14ac:dyDescent="0.2">
      <c r="A364" s="4">
        <v>35.6</v>
      </c>
      <c r="B364" s="4">
        <f ca="1">IF(Daten_WP!$B$8="Samsung",Berechnung_Abstand_Kühlen!A364,0)</f>
        <v>35.6</v>
      </c>
      <c r="C364" s="16">
        <f ca="1">IF(Daten_WP!$B$8="Herz",$C$3+10*LOG($C$2/(4*PI()*B364^2))+$C$4+$C$5,IF(Daten_WP!$B$8="Samsung",$C$3+10*LOG($C$2/(4*PI()*B364^2))+$C$4+$C$6))</f>
        <v>32.999501313601158</v>
      </c>
      <c r="D364" s="4">
        <f ca="1">IF(Bezug!$G$2=1,Planungsrichtwerte_Übersicht!$C$5,IF(Bezug!$G$2=2,Planungsrichtwerte_Übersicht!$C$11,Planungsrichtwerte_Übersicht!$C$17))</f>
        <v>45</v>
      </c>
      <c r="E364" s="4">
        <f ca="1">IF(Bezug!$G$2=1,Planungsrichtwerte_Übersicht!$C$6,IF(Bezug!$G$2=2,"-",Planungsrichtwerte_Übersicht!$C$18))</f>
        <v>40</v>
      </c>
      <c r="F364" s="4">
        <f ca="1">IF(Bezug!$G$2=1,Planungsrichtwerte_Übersicht!$C$7,IF(Bezug!$G$2=2,Planungsrichtwerte_Übersicht!$C$13,Planungsrichtwerte_Übersicht!$C$19))</f>
        <v>35</v>
      </c>
      <c r="G364" s="17"/>
      <c r="H364" s="17"/>
    </row>
    <row r="365" spans="1:8" x14ac:dyDescent="0.2">
      <c r="A365" s="4">
        <v>35.700000000000003</v>
      </c>
      <c r="B365" s="4">
        <f ca="1">IF(Daten_WP!$B$8="Samsung",Berechnung_Abstand_Kühlen!A365,0)</f>
        <v>35.700000000000003</v>
      </c>
      <c r="C365" s="16">
        <f ca="1">IF(Daten_WP!$B$8="Herz",$C$3+10*LOG($C$2/(4*PI()*B365^2))+$C$4+$C$5,IF(Daten_WP!$B$8="Samsung",$C$3+10*LOG($C$2/(4*PI()*B365^2))+$C$4+$C$6))</f>
        <v>32.975136950814793</v>
      </c>
      <c r="D365" s="4">
        <f ca="1">IF(Bezug!$G$2=1,Planungsrichtwerte_Übersicht!$C$5,IF(Bezug!$G$2=2,Planungsrichtwerte_Übersicht!$C$11,Planungsrichtwerte_Übersicht!$C$17))</f>
        <v>45</v>
      </c>
      <c r="E365" s="4">
        <f ca="1">IF(Bezug!$G$2=1,Planungsrichtwerte_Übersicht!$C$6,IF(Bezug!$G$2=2,"-",Planungsrichtwerte_Übersicht!$C$18))</f>
        <v>40</v>
      </c>
      <c r="F365" s="4">
        <f ca="1">IF(Bezug!$G$2=1,Planungsrichtwerte_Übersicht!$C$7,IF(Bezug!$G$2=2,Planungsrichtwerte_Übersicht!$C$13,Planungsrichtwerte_Übersicht!$C$19))</f>
        <v>35</v>
      </c>
      <c r="G365" s="17"/>
      <c r="H365" s="17"/>
    </row>
    <row r="366" spans="1:8" x14ac:dyDescent="0.2">
      <c r="A366" s="4">
        <v>35.799999999999997</v>
      </c>
      <c r="B366" s="4">
        <f ca="1">IF(Daten_WP!$B$8="Samsung",Berechnung_Abstand_Kühlen!A366,0)</f>
        <v>35.799999999999997</v>
      </c>
      <c r="C366" s="16">
        <f ca="1">IF(Daten_WP!$B$8="Herz",$C$3+10*LOG($C$2/(4*PI()*B366^2))+$C$4+$C$5,IF(Daten_WP!$B$8="Samsung",$C$3+10*LOG($C$2/(4*PI()*B366^2))+$C$4+$C$6))</f>
        <v>32.950840740181178</v>
      </c>
      <c r="D366" s="4">
        <f ca="1">IF(Bezug!$G$2=1,Planungsrichtwerte_Übersicht!$C$5,IF(Bezug!$G$2=2,Planungsrichtwerte_Übersicht!$C$11,Planungsrichtwerte_Übersicht!$C$17))</f>
        <v>45</v>
      </c>
      <c r="E366" s="4">
        <f ca="1">IF(Bezug!$G$2=1,Planungsrichtwerte_Übersicht!$C$6,IF(Bezug!$G$2=2,"-",Planungsrichtwerte_Übersicht!$C$18))</f>
        <v>40</v>
      </c>
      <c r="F366" s="4">
        <f ca="1">IF(Bezug!$G$2=1,Planungsrichtwerte_Übersicht!$C$7,IF(Bezug!$G$2=2,Planungsrichtwerte_Übersicht!$C$13,Planungsrichtwerte_Übersicht!$C$19))</f>
        <v>35</v>
      </c>
      <c r="G366" s="17"/>
      <c r="H366" s="17"/>
    </row>
    <row r="367" spans="1:8" x14ac:dyDescent="0.2">
      <c r="A367" s="4">
        <v>35.9</v>
      </c>
      <c r="B367" s="4">
        <f ca="1">IF(Daten_WP!$B$8="Samsung",Berechnung_Abstand_Kühlen!A367,0)</f>
        <v>35.9</v>
      </c>
      <c r="C367" s="16">
        <f ca="1">IF(Daten_WP!$B$8="Herz",$C$3+10*LOG($C$2/(4*PI()*B367^2))+$C$4+$C$5,IF(Daten_WP!$B$8="Samsung",$C$3+10*LOG($C$2/(4*PI()*B367^2))+$C$4+$C$6))</f>
        <v>32.926612301492284</v>
      </c>
      <c r="D367" s="4">
        <f ca="1">IF(Bezug!$G$2=1,Planungsrichtwerte_Übersicht!$C$5,IF(Bezug!$G$2=2,Planungsrichtwerte_Übersicht!$C$11,Planungsrichtwerte_Übersicht!$C$17))</f>
        <v>45</v>
      </c>
      <c r="E367" s="4">
        <f ca="1">IF(Bezug!$G$2=1,Planungsrichtwerte_Übersicht!$C$6,IF(Bezug!$G$2=2,"-",Planungsrichtwerte_Übersicht!$C$18))</f>
        <v>40</v>
      </c>
      <c r="F367" s="4">
        <f ca="1">IF(Bezug!$G$2=1,Planungsrichtwerte_Übersicht!$C$7,IF(Bezug!$G$2=2,Planungsrichtwerte_Übersicht!$C$13,Planungsrichtwerte_Übersicht!$C$19))</f>
        <v>35</v>
      </c>
      <c r="G367" s="17"/>
      <c r="H367" s="17"/>
    </row>
    <row r="368" spans="1:8" x14ac:dyDescent="0.2">
      <c r="A368" s="4">
        <v>36</v>
      </c>
      <c r="B368" s="4">
        <f ca="1">IF(Daten_WP!$B$8="Samsung",Berechnung_Abstand_Kühlen!A368,0)</f>
        <v>36</v>
      </c>
      <c r="C368" s="16">
        <f ca="1">IF(Daten_WP!$B$8="Herz",$C$3+10*LOG($C$2/(4*PI()*B368^2))+$C$4+$C$5,IF(Daten_WP!$B$8="Samsung",$C$3+10*LOG($C$2/(4*PI()*B368^2))+$C$4+$C$6))</f>
        <v>32.902451257712919</v>
      </c>
      <c r="D368" s="4">
        <f ca="1">IF(Bezug!$G$2=1,Planungsrichtwerte_Übersicht!$C$5,IF(Bezug!$G$2=2,Planungsrichtwerte_Übersicht!$C$11,Planungsrichtwerte_Übersicht!$C$17))</f>
        <v>45</v>
      </c>
      <c r="E368" s="4">
        <f ca="1">IF(Bezug!$G$2=1,Planungsrichtwerte_Übersicht!$C$6,IF(Bezug!$G$2=2,"-",Planungsrichtwerte_Übersicht!$C$18))</f>
        <v>40</v>
      </c>
      <c r="F368" s="4">
        <f ca="1">IF(Bezug!$G$2=1,Planungsrichtwerte_Übersicht!$C$7,IF(Bezug!$G$2=2,Planungsrichtwerte_Übersicht!$C$13,Planungsrichtwerte_Übersicht!$C$19))</f>
        <v>35</v>
      </c>
      <c r="G368" s="17"/>
      <c r="H368" s="17"/>
    </row>
    <row r="369" spans="1:8" x14ac:dyDescent="0.2">
      <c r="A369" s="4">
        <v>36.1</v>
      </c>
      <c r="B369" s="4">
        <f ca="1">IF(Daten_WP!$B$8="Samsung",Berechnung_Abstand_Kühlen!A369,0)</f>
        <v>36.1</v>
      </c>
      <c r="C369" s="16">
        <f ca="1">IF(Daten_WP!$B$8="Herz",$C$3+10*LOG($C$2/(4*PI()*B369^2))+$C$4+$C$5,IF(Daten_WP!$B$8="Samsung",$C$3+10*LOG($C$2/(4*PI()*B369^2))+$C$4+$C$6))</f>
        <v>32.878357234945504</v>
      </c>
      <c r="D369" s="4">
        <f ca="1">IF(Bezug!$G$2=1,Planungsrichtwerte_Übersicht!$C$5,IF(Bezug!$G$2=2,Planungsrichtwerte_Übersicht!$C$11,Planungsrichtwerte_Übersicht!$C$17))</f>
        <v>45</v>
      </c>
      <c r="E369" s="4">
        <f ca="1">IF(Bezug!$G$2=1,Planungsrichtwerte_Übersicht!$C$6,IF(Bezug!$G$2=2,"-",Planungsrichtwerte_Übersicht!$C$18))</f>
        <v>40</v>
      </c>
      <c r="F369" s="4">
        <f ca="1">IF(Bezug!$G$2=1,Planungsrichtwerte_Übersicht!$C$7,IF(Bezug!$G$2=2,Planungsrichtwerte_Übersicht!$C$13,Planungsrichtwerte_Übersicht!$C$19))</f>
        <v>35</v>
      </c>
      <c r="G369" s="17"/>
      <c r="H369" s="17"/>
    </row>
    <row r="370" spans="1:8" x14ac:dyDescent="0.2">
      <c r="A370" s="4">
        <v>36.200000000000003</v>
      </c>
      <c r="B370" s="4">
        <f ca="1">IF(Daten_WP!$B$8="Samsung",Berechnung_Abstand_Kühlen!A370,0)</f>
        <v>36.200000000000003</v>
      </c>
      <c r="C370" s="16">
        <f ca="1">IF(Daten_WP!$B$8="Herz",$C$3+10*LOG($C$2/(4*PI()*B370^2))+$C$4+$C$5,IF(Daten_WP!$B$8="Samsung",$C$3+10*LOG($C$2/(4*PI()*B370^2))+$C$4+$C$6))</f>
        <v>32.854329862395346</v>
      </c>
      <c r="D370" s="4">
        <f ca="1">IF(Bezug!$G$2=1,Planungsrichtwerte_Übersicht!$C$5,IF(Bezug!$G$2=2,Planungsrichtwerte_Übersicht!$C$11,Planungsrichtwerte_Übersicht!$C$17))</f>
        <v>45</v>
      </c>
      <c r="E370" s="4">
        <f ca="1">IF(Bezug!$G$2=1,Planungsrichtwerte_Übersicht!$C$6,IF(Bezug!$G$2=2,"-",Planungsrichtwerte_Übersicht!$C$18))</f>
        <v>40</v>
      </c>
      <c r="F370" s="4">
        <f ca="1">IF(Bezug!$G$2=1,Planungsrichtwerte_Übersicht!$C$7,IF(Bezug!$G$2=2,Planungsrichtwerte_Übersicht!$C$13,Planungsrichtwerte_Übersicht!$C$19))</f>
        <v>35</v>
      </c>
      <c r="G370" s="17"/>
      <c r="H370" s="17"/>
    </row>
    <row r="371" spans="1:8" x14ac:dyDescent="0.2">
      <c r="A371" s="4">
        <v>36.299999999999997</v>
      </c>
      <c r="B371" s="4">
        <f ca="1">IF(Daten_WP!$B$8="Samsung",Berechnung_Abstand_Kühlen!A371,0)</f>
        <v>36.299999999999997</v>
      </c>
      <c r="C371" s="16">
        <f ca="1">IF(Daten_WP!$B$8="Herz",$C$3+10*LOG($C$2/(4*PI()*B371^2))+$C$4+$C$5,IF(Daten_WP!$B$8="Samsung",$C$3+10*LOG($C$2/(4*PI()*B371^2))+$C$4+$C$6))</f>
        <v>32.830368772336413</v>
      </c>
      <c r="D371" s="4">
        <f ca="1">IF(Bezug!$G$2=1,Planungsrichtwerte_Übersicht!$C$5,IF(Bezug!$G$2=2,Planungsrichtwerte_Übersicht!$C$11,Planungsrichtwerte_Übersicht!$C$17))</f>
        <v>45</v>
      </c>
      <c r="E371" s="4">
        <f ca="1">IF(Bezug!$G$2=1,Planungsrichtwerte_Übersicht!$C$6,IF(Bezug!$G$2=2,"-",Planungsrichtwerte_Übersicht!$C$18))</f>
        <v>40</v>
      </c>
      <c r="F371" s="4">
        <f ca="1">IF(Bezug!$G$2=1,Planungsrichtwerte_Übersicht!$C$7,IF(Bezug!$G$2=2,Planungsrichtwerte_Übersicht!$C$13,Planungsrichtwerte_Übersicht!$C$19))</f>
        <v>35</v>
      </c>
      <c r="G371" s="17"/>
      <c r="H371" s="17"/>
    </row>
    <row r="372" spans="1:8" x14ac:dyDescent="0.2">
      <c r="A372" s="4">
        <v>36.4</v>
      </c>
      <c r="B372" s="4">
        <f ca="1">IF(Daten_WP!$B$8="Samsung",Berechnung_Abstand_Kühlen!A372,0)</f>
        <v>36.4</v>
      </c>
      <c r="C372" s="16">
        <f ca="1">IF(Daten_WP!$B$8="Herz",$C$3+10*LOG($C$2/(4*PI()*B372^2))+$C$4+$C$5,IF(Daten_WP!$B$8="Samsung",$C$3+10*LOG($C$2/(4*PI()*B372^2))+$C$4+$C$6))</f>
        <v>32.806473600077538</v>
      </c>
      <c r="D372" s="4">
        <f ca="1">IF(Bezug!$G$2=1,Planungsrichtwerte_Übersicht!$C$5,IF(Bezug!$G$2=2,Planungsrichtwerte_Übersicht!$C$11,Planungsrichtwerte_Übersicht!$C$17))</f>
        <v>45</v>
      </c>
      <c r="E372" s="4">
        <f ca="1">IF(Bezug!$G$2=1,Planungsrichtwerte_Übersicht!$C$6,IF(Bezug!$G$2=2,"-",Planungsrichtwerte_Übersicht!$C$18))</f>
        <v>40</v>
      </c>
      <c r="F372" s="4">
        <f ca="1">IF(Bezug!$G$2=1,Planungsrichtwerte_Übersicht!$C$7,IF(Bezug!$G$2=2,Planungsrichtwerte_Übersicht!$C$13,Planungsrichtwerte_Übersicht!$C$19))</f>
        <v>35</v>
      </c>
      <c r="G372" s="17"/>
      <c r="H372" s="17"/>
    </row>
    <row r="373" spans="1:8" x14ac:dyDescent="0.2">
      <c r="A373" s="4">
        <v>36.5</v>
      </c>
      <c r="B373" s="4">
        <f ca="1">IF(Daten_WP!$B$8="Samsung",Berechnung_Abstand_Kühlen!A373,0)</f>
        <v>36.5</v>
      </c>
      <c r="C373" s="16">
        <f ca="1">IF(Daten_WP!$B$8="Herz",$C$3+10*LOG($C$2/(4*PI()*B373^2))+$C$4+$C$5,IF(Daten_WP!$B$8="Samsung",$C$3+10*LOG($C$2/(4*PI()*B373^2))+$C$4+$C$6))</f>
        <v>32.782643983929162</v>
      </c>
      <c r="D373" s="4">
        <f ca="1">IF(Bezug!$G$2=1,Planungsrichtwerte_Übersicht!$C$5,IF(Bezug!$G$2=2,Planungsrichtwerte_Übersicht!$C$11,Planungsrichtwerte_Übersicht!$C$17))</f>
        <v>45</v>
      </c>
      <c r="E373" s="4">
        <f ca="1">IF(Bezug!$G$2=1,Planungsrichtwerte_Übersicht!$C$6,IF(Bezug!$G$2=2,"-",Planungsrichtwerte_Übersicht!$C$18))</f>
        <v>40</v>
      </c>
      <c r="F373" s="4">
        <f ca="1">IF(Bezug!$G$2=1,Planungsrichtwerte_Übersicht!$C$7,IF(Bezug!$G$2=2,Planungsrichtwerte_Übersicht!$C$13,Planungsrichtwerte_Übersicht!$C$19))</f>
        <v>35</v>
      </c>
      <c r="G373" s="17"/>
      <c r="H373" s="17"/>
    </row>
    <row r="374" spans="1:8" x14ac:dyDescent="0.2">
      <c r="A374" s="4">
        <v>36.6</v>
      </c>
      <c r="B374" s="4">
        <f ca="1">IF(Daten_WP!$B$8="Samsung",Berechnung_Abstand_Kühlen!A374,0)</f>
        <v>36.6</v>
      </c>
      <c r="C374" s="16">
        <f ca="1">IF(Daten_WP!$B$8="Herz",$C$3+10*LOG($C$2/(4*PI()*B374^2))+$C$4+$C$5,IF(Daten_WP!$B$8="Samsung",$C$3+10*LOG($C$2/(4*PI()*B374^2))+$C$4+$C$6))</f>
        <v>32.758879565170446</v>
      </c>
      <c r="D374" s="4">
        <f ca="1">IF(Bezug!$G$2=1,Planungsrichtwerte_Übersicht!$C$5,IF(Bezug!$G$2=2,Planungsrichtwerte_Übersicht!$C$11,Planungsrichtwerte_Übersicht!$C$17))</f>
        <v>45</v>
      </c>
      <c r="E374" s="4">
        <f ca="1">IF(Bezug!$G$2=1,Planungsrichtwerte_Übersicht!$C$6,IF(Bezug!$G$2=2,"-",Planungsrichtwerte_Übersicht!$C$18))</f>
        <v>40</v>
      </c>
      <c r="F374" s="4">
        <f ca="1">IF(Bezug!$G$2=1,Planungsrichtwerte_Übersicht!$C$7,IF(Bezug!$G$2=2,Planungsrichtwerte_Übersicht!$C$13,Planungsrichtwerte_Übersicht!$C$19))</f>
        <v>35</v>
      </c>
      <c r="G374" s="17"/>
      <c r="H374" s="17"/>
    </row>
    <row r="375" spans="1:8" x14ac:dyDescent="0.2">
      <c r="A375" s="4">
        <v>36.700000000000003</v>
      </c>
      <c r="B375" s="4">
        <f ca="1">IF(Daten_WP!$B$8="Samsung",Berechnung_Abstand_Kühlen!A375,0)</f>
        <v>36.700000000000003</v>
      </c>
      <c r="C375" s="16">
        <f ca="1">IF(Daten_WP!$B$8="Herz",$C$3+10*LOG($C$2/(4*PI()*B375^2))+$C$4+$C$5,IF(Daten_WP!$B$8="Samsung",$C$3+10*LOG($C$2/(4*PI()*B375^2))+$C$4+$C$6))</f>
        <v>32.735179988016874</v>
      </c>
      <c r="D375" s="4">
        <f ca="1">IF(Bezug!$G$2=1,Planungsrichtwerte_Übersicht!$C$5,IF(Bezug!$G$2=2,Planungsrichtwerte_Übersicht!$C$11,Planungsrichtwerte_Übersicht!$C$17))</f>
        <v>45</v>
      </c>
      <c r="E375" s="4">
        <f ca="1">IF(Bezug!$G$2=1,Planungsrichtwerte_Übersicht!$C$6,IF(Bezug!$G$2=2,"-",Planungsrichtwerte_Übersicht!$C$18))</f>
        <v>40</v>
      </c>
      <c r="F375" s="4">
        <f ca="1">IF(Bezug!$G$2=1,Planungsrichtwerte_Übersicht!$C$7,IF(Bezug!$G$2=2,Planungsrichtwerte_Übersicht!$C$13,Planungsrichtwerte_Übersicht!$C$19))</f>
        <v>35</v>
      </c>
      <c r="G375" s="17"/>
      <c r="H375" s="17"/>
    </row>
    <row r="376" spans="1:8" x14ac:dyDescent="0.2">
      <c r="A376" s="4">
        <v>36.799999999999997</v>
      </c>
      <c r="B376" s="4">
        <f ca="1">IF(Daten_WP!$B$8="Samsung",Berechnung_Abstand_Kühlen!A376,0)</f>
        <v>36.799999999999997</v>
      </c>
      <c r="C376" s="16">
        <f ca="1">IF(Daten_WP!$B$8="Herz",$C$3+10*LOG($C$2/(4*PI()*B376^2))+$C$4+$C$5,IF(Daten_WP!$B$8="Samsung",$C$3+10*LOG($C$2/(4*PI()*B376^2))+$C$4+$C$6))</f>
        <v>32.711544899588311</v>
      </c>
      <c r="D376" s="4">
        <f ca="1">IF(Bezug!$G$2=1,Planungsrichtwerte_Übersicht!$C$5,IF(Bezug!$G$2=2,Planungsrichtwerte_Übersicht!$C$11,Planungsrichtwerte_Übersicht!$C$17))</f>
        <v>45</v>
      </c>
      <c r="E376" s="4">
        <f ca="1">IF(Bezug!$G$2=1,Planungsrichtwerte_Übersicht!$C$6,IF(Bezug!$G$2=2,"-",Planungsrichtwerte_Übersicht!$C$18))</f>
        <v>40</v>
      </c>
      <c r="F376" s="4">
        <f ca="1">IF(Bezug!$G$2=1,Planungsrichtwerte_Übersicht!$C$7,IF(Bezug!$G$2=2,Planungsrichtwerte_Übersicht!$C$13,Planungsrichtwerte_Übersicht!$C$19))</f>
        <v>35</v>
      </c>
      <c r="G376" s="17"/>
      <c r="H376" s="17"/>
    </row>
    <row r="377" spans="1:8" x14ac:dyDescent="0.2">
      <c r="A377" s="4">
        <v>36.9</v>
      </c>
      <c r="B377" s="4">
        <f ca="1">IF(Daten_WP!$B$8="Samsung",Berechnung_Abstand_Kühlen!A377,0)</f>
        <v>36.9</v>
      </c>
      <c r="C377" s="16">
        <f ca="1">IF(Daten_WP!$B$8="Herz",$C$3+10*LOG($C$2/(4*PI()*B377^2))+$C$4+$C$5,IF(Daten_WP!$B$8="Samsung",$C$3+10*LOG($C$2/(4*PI()*B377^2))+$C$4+$C$6))</f>
        <v>32.687973949877453</v>
      </c>
      <c r="D377" s="4">
        <f ca="1">IF(Bezug!$G$2=1,Planungsrichtwerte_Übersicht!$C$5,IF(Bezug!$G$2=2,Planungsrichtwerte_Übersicht!$C$11,Planungsrichtwerte_Übersicht!$C$17))</f>
        <v>45</v>
      </c>
      <c r="E377" s="4">
        <f ca="1">IF(Bezug!$G$2=1,Planungsrichtwerte_Übersicht!$C$6,IF(Bezug!$G$2=2,"-",Planungsrichtwerte_Übersicht!$C$18))</f>
        <v>40</v>
      </c>
      <c r="F377" s="4">
        <f ca="1">IF(Bezug!$G$2=1,Planungsrichtwerte_Übersicht!$C$7,IF(Bezug!$G$2=2,Planungsrichtwerte_Übersicht!$C$13,Planungsrichtwerte_Übersicht!$C$19))</f>
        <v>35</v>
      </c>
      <c r="G377" s="17"/>
      <c r="H377" s="17"/>
    </row>
    <row r="378" spans="1:8" x14ac:dyDescent="0.2">
      <c r="A378" s="4">
        <v>37</v>
      </c>
      <c r="B378" s="4">
        <f ca="1">IF(Daten_WP!$B$8="Samsung",Berechnung_Abstand_Kühlen!A378,0)</f>
        <v>37</v>
      </c>
      <c r="C378" s="16">
        <f ca="1">IF(Daten_WP!$B$8="Herz",$C$3+10*LOG($C$2/(4*PI()*B378^2))+$C$4+$C$5,IF(Daten_WP!$B$8="Samsung",$C$3+10*LOG($C$2/(4*PI()*B378^2))+$C$4+$C$6))</f>
        <v>32.664466791718766</v>
      </c>
      <c r="D378" s="4">
        <f ca="1">IF(Bezug!$G$2=1,Planungsrichtwerte_Übersicht!$C$5,IF(Bezug!$G$2=2,Planungsrichtwerte_Übersicht!$C$11,Planungsrichtwerte_Übersicht!$C$17))</f>
        <v>45</v>
      </c>
      <c r="E378" s="4">
        <f ca="1">IF(Bezug!$G$2=1,Planungsrichtwerte_Übersicht!$C$6,IF(Bezug!$G$2=2,"-",Planungsrichtwerte_Übersicht!$C$18))</f>
        <v>40</v>
      </c>
      <c r="F378" s="4">
        <f ca="1">IF(Bezug!$G$2=1,Planungsrichtwerte_Übersicht!$C$7,IF(Bezug!$G$2=2,Planungsrichtwerte_Übersicht!$C$13,Planungsrichtwerte_Übersicht!$C$19))</f>
        <v>35</v>
      </c>
      <c r="G378" s="17"/>
      <c r="H378" s="17"/>
    </row>
    <row r="379" spans="1:8" x14ac:dyDescent="0.2">
      <c r="A379" s="4">
        <v>37.1</v>
      </c>
      <c r="B379" s="4">
        <f ca="1">IF(Daten_WP!$B$8="Samsung",Berechnung_Abstand_Kühlen!A379,0)</f>
        <v>37.1</v>
      </c>
      <c r="C379" s="16">
        <f ca="1">IF(Daten_WP!$B$8="Herz",$C$3+10*LOG($C$2/(4*PI()*B379^2))+$C$4+$C$5,IF(Daten_WP!$B$8="Samsung",$C$3+10*LOG($C$2/(4*PI()*B379^2))+$C$4+$C$6))</f>
        <v>32.641023080757748</v>
      </c>
      <c r="D379" s="4">
        <f ca="1">IF(Bezug!$G$2=1,Planungsrichtwerte_Übersicht!$C$5,IF(Bezug!$G$2=2,Planungsrichtwerte_Übersicht!$C$11,Planungsrichtwerte_Übersicht!$C$17))</f>
        <v>45</v>
      </c>
      <c r="E379" s="4">
        <f ca="1">IF(Bezug!$G$2=1,Planungsrichtwerte_Übersicht!$C$6,IF(Bezug!$G$2=2,"-",Planungsrichtwerte_Übersicht!$C$18))</f>
        <v>40</v>
      </c>
      <c r="F379" s="4">
        <f ca="1">IF(Bezug!$G$2=1,Planungsrichtwerte_Übersicht!$C$7,IF(Bezug!$G$2=2,Planungsrichtwerte_Übersicht!$C$13,Planungsrichtwerte_Übersicht!$C$19))</f>
        <v>35</v>
      </c>
      <c r="G379" s="17"/>
      <c r="H379" s="17"/>
    </row>
    <row r="380" spans="1:8" x14ac:dyDescent="0.2">
      <c r="A380" s="4">
        <v>37.200000000000003</v>
      </c>
      <c r="B380" s="4">
        <f ca="1">IF(Daten_WP!$B$8="Samsung",Berechnung_Abstand_Kühlen!A380,0)</f>
        <v>37.200000000000003</v>
      </c>
      <c r="C380" s="16">
        <f ca="1">IF(Daten_WP!$B$8="Herz",$C$3+10*LOG($C$2/(4*PI()*B380^2))+$C$4+$C$5,IF(Daten_WP!$B$8="Samsung",$C$3+10*LOG($C$2/(4*PI()*B380^2))+$C$4+$C$6))</f>
        <v>32.617642475420709</v>
      </c>
      <c r="D380" s="4">
        <f ca="1">IF(Bezug!$G$2=1,Planungsrichtwerte_Übersicht!$C$5,IF(Bezug!$G$2=2,Planungsrichtwerte_Übersicht!$C$11,Planungsrichtwerte_Übersicht!$C$17))</f>
        <v>45</v>
      </c>
      <c r="E380" s="4">
        <f ca="1">IF(Bezug!$G$2=1,Planungsrichtwerte_Übersicht!$C$6,IF(Bezug!$G$2=2,"-",Planungsrichtwerte_Übersicht!$C$18))</f>
        <v>40</v>
      </c>
      <c r="F380" s="4">
        <f ca="1">IF(Bezug!$G$2=1,Planungsrichtwerte_Übersicht!$C$7,IF(Bezug!$G$2=2,Planungsrichtwerte_Übersicht!$C$13,Planungsrichtwerte_Übersicht!$C$19))</f>
        <v>35</v>
      </c>
      <c r="G380" s="17"/>
      <c r="H380" s="17"/>
    </row>
    <row r="381" spans="1:8" x14ac:dyDescent="0.2">
      <c r="A381" s="4">
        <v>37.299999999999997</v>
      </c>
      <c r="B381" s="4">
        <f ca="1">IF(Daten_WP!$B$8="Samsung",Berechnung_Abstand_Kühlen!A381,0)</f>
        <v>37.299999999999997</v>
      </c>
      <c r="C381" s="16">
        <f ca="1">IF(Daten_WP!$B$8="Herz",$C$3+10*LOG($C$2/(4*PI()*B381^2))+$C$4+$C$5,IF(Daten_WP!$B$8="Samsung",$C$3+10*LOG($C$2/(4*PI()*B381^2))+$C$4+$C$6))</f>
        <v>32.594324636884913</v>
      </c>
      <c r="D381" s="4">
        <f ca="1">IF(Bezug!$G$2=1,Planungsrichtwerte_Übersicht!$C$5,IF(Bezug!$G$2=2,Planungsrichtwerte_Übersicht!$C$11,Planungsrichtwerte_Übersicht!$C$17))</f>
        <v>45</v>
      </c>
      <c r="E381" s="4">
        <f ca="1">IF(Bezug!$G$2=1,Planungsrichtwerte_Übersicht!$C$6,IF(Bezug!$G$2=2,"-",Planungsrichtwerte_Übersicht!$C$18))</f>
        <v>40</v>
      </c>
      <c r="F381" s="4">
        <f ca="1">IF(Bezug!$G$2=1,Planungsrichtwerte_Übersicht!$C$7,IF(Bezug!$G$2=2,Planungsrichtwerte_Übersicht!$C$13,Planungsrichtwerte_Übersicht!$C$19))</f>
        <v>35</v>
      </c>
      <c r="G381" s="17"/>
      <c r="H381" s="17"/>
    </row>
    <row r="382" spans="1:8" x14ac:dyDescent="0.2">
      <c r="A382" s="4">
        <v>37.4</v>
      </c>
      <c r="B382" s="4">
        <f ca="1">IF(Daten_WP!$B$8="Samsung",Berechnung_Abstand_Kühlen!A382,0)</f>
        <v>37.4</v>
      </c>
      <c r="C382" s="16">
        <f ca="1">IF(Daten_WP!$B$8="Herz",$C$3+10*LOG($C$2/(4*PI()*B382^2))+$C$4+$C$5,IF(Daten_WP!$B$8="Samsung",$C$3+10*LOG($C$2/(4*PI()*B382^2))+$C$4+$C$6))</f>
        <v>32.571069229049058</v>
      </c>
      <c r="D382" s="4">
        <f ca="1">IF(Bezug!$G$2=1,Planungsrichtwerte_Übersicht!$C$5,IF(Bezug!$G$2=2,Planungsrichtwerte_Übersicht!$C$11,Planungsrichtwerte_Übersicht!$C$17))</f>
        <v>45</v>
      </c>
      <c r="E382" s="4">
        <f ca="1">IF(Bezug!$G$2=1,Planungsrichtwerte_Übersicht!$C$6,IF(Bezug!$G$2=2,"-",Planungsrichtwerte_Übersicht!$C$18))</f>
        <v>40</v>
      </c>
      <c r="F382" s="4">
        <f ca="1">IF(Bezug!$G$2=1,Planungsrichtwerte_Übersicht!$C$7,IF(Bezug!$G$2=2,Planungsrichtwerte_Übersicht!$C$13,Planungsrichtwerte_Übersicht!$C$19))</f>
        <v>35</v>
      </c>
      <c r="G382" s="17"/>
      <c r="H382" s="17"/>
    </row>
    <row r="383" spans="1:8" x14ac:dyDescent="0.2">
      <c r="A383" s="4">
        <v>37.5</v>
      </c>
      <c r="B383" s="4">
        <f ca="1">IF(Daten_WP!$B$8="Samsung",Berechnung_Abstand_Kühlen!A383,0)</f>
        <v>37.5</v>
      </c>
      <c r="C383" s="16">
        <f ca="1">IF(Daten_WP!$B$8="Herz",$C$3+10*LOG($C$2/(4*PI()*B383^2))+$C$4+$C$5,IF(Daten_WP!$B$8="Samsung",$C$3+10*LOG($C$2/(4*PI()*B383^2))+$C$4+$C$6))</f>
        <v>32.547875918504289</v>
      </c>
      <c r="D383" s="4">
        <f ca="1">IF(Bezug!$G$2=1,Planungsrichtwerte_Übersicht!$C$5,IF(Bezug!$G$2=2,Planungsrichtwerte_Übersicht!$C$11,Planungsrichtwerte_Übersicht!$C$17))</f>
        <v>45</v>
      </c>
      <c r="E383" s="4">
        <f ca="1">IF(Bezug!$G$2=1,Planungsrichtwerte_Übersicht!$C$6,IF(Bezug!$G$2=2,"-",Planungsrichtwerte_Übersicht!$C$18))</f>
        <v>40</v>
      </c>
      <c r="F383" s="4">
        <f ca="1">IF(Bezug!$G$2=1,Planungsrichtwerte_Übersicht!$C$7,IF(Bezug!$G$2=2,Planungsrichtwerte_Übersicht!$C$13,Planungsrichtwerte_Übersicht!$C$19))</f>
        <v>35</v>
      </c>
      <c r="G383" s="17"/>
      <c r="H383" s="17"/>
    </row>
    <row r="384" spans="1:8" x14ac:dyDescent="0.2">
      <c r="A384" s="4">
        <v>37.6</v>
      </c>
      <c r="B384" s="4">
        <f ca="1">IF(Daten_WP!$B$8="Samsung",Berechnung_Abstand_Kühlen!A384,0)</f>
        <v>37.6</v>
      </c>
      <c r="C384" s="16">
        <f ca="1">IF(Daten_WP!$B$8="Herz",$C$3+10*LOG($C$2/(4*PI()*B384^2))+$C$4+$C$5,IF(Daten_WP!$B$8="Samsung",$C$3+10*LOG($C$2/(4*PI()*B384^2))+$C$4+$C$6))</f>
        <v>32.524744374505445</v>
      </c>
      <c r="D384" s="4">
        <f ca="1">IF(Bezug!$G$2=1,Planungsrichtwerte_Übersicht!$C$5,IF(Bezug!$G$2=2,Planungsrichtwerte_Übersicht!$C$11,Planungsrichtwerte_Übersicht!$C$17))</f>
        <v>45</v>
      </c>
      <c r="E384" s="4">
        <f ca="1">IF(Bezug!$G$2=1,Planungsrichtwerte_Übersicht!$C$6,IF(Bezug!$G$2=2,"-",Planungsrichtwerte_Übersicht!$C$18))</f>
        <v>40</v>
      </c>
      <c r="F384" s="4">
        <f ca="1">IF(Bezug!$G$2=1,Planungsrichtwerte_Übersicht!$C$7,IF(Bezug!$G$2=2,Planungsrichtwerte_Übersicht!$C$13,Planungsrichtwerte_Übersicht!$C$19))</f>
        <v>35</v>
      </c>
      <c r="G384" s="17"/>
      <c r="H384" s="17"/>
    </row>
    <row r="385" spans="1:8" x14ac:dyDescent="0.2">
      <c r="A385" s="4">
        <v>37.700000000000003</v>
      </c>
      <c r="B385" s="4">
        <f ca="1">IF(Daten_WP!$B$8="Samsung",Berechnung_Abstand_Kühlen!A385,0)</f>
        <v>37.700000000000003</v>
      </c>
      <c r="C385" s="16">
        <f ca="1">IF(Daten_WP!$B$8="Herz",$C$3+10*LOG($C$2/(4*PI()*B385^2))+$C$4+$C$5,IF(Daten_WP!$B$8="Samsung",$C$3+10*LOG($C$2/(4*PI()*B385^2))+$C$4+$C$6))</f>
        <v>32.5016742689428</v>
      </c>
      <c r="D385" s="4">
        <f ca="1">IF(Bezug!$G$2=1,Planungsrichtwerte_Übersicht!$C$5,IF(Bezug!$G$2=2,Planungsrichtwerte_Übersicht!$C$11,Planungsrichtwerte_Übersicht!$C$17))</f>
        <v>45</v>
      </c>
      <c r="E385" s="4">
        <f ca="1">IF(Bezug!$G$2=1,Planungsrichtwerte_Übersicht!$C$6,IF(Bezug!$G$2=2,"-",Planungsrichtwerte_Übersicht!$C$18))</f>
        <v>40</v>
      </c>
      <c r="F385" s="4">
        <f ca="1">IF(Bezug!$G$2=1,Planungsrichtwerte_Übersicht!$C$7,IF(Bezug!$G$2=2,Planungsrichtwerte_Übersicht!$C$13,Planungsrichtwerte_Übersicht!$C$19))</f>
        <v>35</v>
      </c>
      <c r="G385" s="17"/>
      <c r="H385" s="17"/>
    </row>
    <row r="386" spans="1:8" x14ac:dyDescent="0.2">
      <c r="A386" s="4">
        <v>37.799999999999997</v>
      </c>
      <c r="B386" s="4">
        <f ca="1">IF(Daten_WP!$B$8="Samsung",Berechnung_Abstand_Kühlen!A386,0)</f>
        <v>37.799999999999997</v>
      </c>
      <c r="C386" s="16">
        <f ca="1">IF(Daten_WP!$B$8="Herz",$C$3+10*LOG($C$2/(4*PI()*B386^2))+$C$4+$C$5,IF(Daten_WP!$B$8="Samsung",$C$3+10*LOG($C$2/(4*PI()*B386^2))+$C$4+$C$6))</f>
        <v>32.47866527631416</v>
      </c>
      <c r="D386" s="4">
        <f ca="1">IF(Bezug!$G$2=1,Planungsrichtwerte_Übersicht!$C$5,IF(Bezug!$G$2=2,Planungsrichtwerte_Übersicht!$C$11,Planungsrichtwerte_Übersicht!$C$17))</f>
        <v>45</v>
      </c>
      <c r="E386" s="4">
        <f ca="1">IF(Bezug!$G$2=1,Planungsrichtwerte_Übersicht!$C$6,IF(Bezug!$G$2=2,"-",Planungsrichtwerte_Übersicht!$C$18))</f>
        <v>40</v>
      </c>
      <c r="F386" s="4">
        <f ca="1">IF(Bezug!$G$2=1,Planungsrichtwerte_Übersicht!$C$7,IF(Bezug!$G$2=2,Planungsrichtwerte_Übersicht!$C$13,Planungsrichtwerte_Übersicht!$C$19))</f>
        <v>35</v>
      </c>
      <c r="G386" s="17"/>
      <c r="H386" s="17"/>
    </row>
    <row r="387" spans="1:8" x14ac:dyDescent="0.2">
      <c r="A387" s="4">
        <v>37.9</v>
      </c>
      <c r="B387" s="4">
        <f ca="1">IF(Daten_WP!$B$8="Samsung",Berechnung_Abstand_Kühlen!A387,0)</f>
        <v>37.9</v>
      </c>
      <c r="C387" s="16">
        <f ca="1">IF(Daten_WP!$B$8="Herz",$C$3+10*LOG($C$2/(4*PI()*B387^2))+$C$4+$C$5,IF(Daten_WP!$B$8="Samsung",$C$3+10*LOG($C$2/(4*PI()*B387^2))+$C$4+$C$6))</f>
        <v>32.455717073697215</v>
      </c>
      <c r="D387" s="4">
        <f ca="1">IF(Bezug!$G$2=1,Planungsrichtwerte_Übersicht!$C$5,IF(Bezug!$G$2=2,Planungsrichtwerte_Übersicht!$C$11,Planungsrichtwerte_Übersicht!$C$17))</f>
        <v>45</v>
      </c>
      <c r="E387" s="4">
        <f ca="1">IF(Bezug!$G$2=1,Planungsrichtwerte_Übersicht!$C$6,IF(Bezug!$G$2=2,"-",Planungsrichtwerte_Übersicht!$C$18))</f>
        <v>40</v>
      </c>
      <c r="F387" s="4">
        <f ca="1">IF(Bezug!$G$2=1,Planungsrichtwerte_Übersicht!$C$7,IF(Bezug!$G$2=2,Planungsrichtwerte_Übersicht!$C$13,Planungsrichtwerte_Übersicht!$C$19))</f>
        <v>35</v>
      </c>
      <c r="G387" s="17"/>
      <c r="H387" s="17"/>
    </row>
    <row r="388" spans="1:8" x14ac:dyDescent="0.2">
      <c r="A388" s="4">
        <v>38</v>
      </c>
      <c r="B388" s="4">
        <f ca="1">IF(Daten_WP!$B$8="Samsung",Berechnung_Abstand_Kühlen!A388,0)</f>
        <v>38</v>
      </c>
      <c r="C388" s="16">
        <f ca="1">IF(Daten_WP!$B$8="Herz",$C$3+10*LOG($C$2/(4*PI()*B388^2))+$C$4+$C$5,IF(Daten_WP!$B$8="Samsung",$C$3+10*LOG($C$2/(4*PI()*B388^2))+$C$4+$C$6))</f>
        <v>32.432829340722463</v>
      </c>
      <c r="D388" s="4">
        <f ca="1">IF(Bezug!$G$2=1,Planungsrichtwerte_Übersicht!$C$5,IF(Bezug!$G$2=2,Planungsrichtwerte_Übersicht!$C$11,Planungsrichtwerte_Übersicht!$C$17))</f>
        <v>45</v>
      </c>
      <c r="E388" s="4">
        <f ca="1">IF(Bezug!$G$2=1,Planungsrichtwerte_Übersicht!$C$6,IF(Bezug!$G$2=2,"-",Planungsrichtwerte_Übersicht!$C$18))</f>
        <v>40</v>
      </c>
      <c r="F388" s="4">
        <f ca="1">IF(Bezug!$G$2=1,Planungsrichtwerte_Übersicht!$C$7,IF(Bezug!$G$2=2,Planungsrichtwerte_Übersicht!$C$13,Planungsrichtwerte_Übersicht!$C$19))</f>
        <v>35</v>
      </c>
      <c r="G388" s="17"/>
      <c r="H388" s="17"/>
    </row>
    <row r="389" spans="1:8" x14ac:dyDescent="0.2">
      <c r="A389" s="4">
        <v>38.1</v>
      </c>
      <c r="B389" s="4">
        <f ca="1">IF(Daten_WP!$B$8="Samsung",Berechnung_Abstand_Kühlen!A389,0)</f>
        <v>38.1</v>
      </c>
      <c r="C389" s="16">
        <f ca="1">IF(Daten_WP!$B$8="Herz",$C$3+10*LOG($C$2/(4*PI()*B389^2))+$C$4+$C$5,IF(Daten_WP!$B$8="Samsung",$C$3+10*LOG($C$2/(4*PI()*B389^2))+$C$4+$C$6))</f>
        <v>32.410001759546276</v>
      </c>
      <c r="D389" s="4">
        <f ca="1">IF(Bezug!$G$2=1,Planungsrichtwerte_Übersicht!$C$5,IF(Bezug!$G$2=2,Planungsrichtwerte_Übersicht!$C$11,Planungsrichtwerte_Übersicht!$C$17))</f>
        <v>45</v>
      </c>
      <c r="E389" s="4">
        <f ca="1">IF(Bezug!$G$2=1,Planungsrichtwerte_Übersicht!$C$6,IF(Bezug!$G$2=2,"-",Planungsrichtwerte_Übersicht!$C$18))</f>
        <v>40</v>
      </c>
      <c r="F389" s="4">
        <f ca="1">IF(Bezug!$G$2=1,Planungsrichtwerte_Übersicht!$C$7,IF(Bezug!$G$2=2,Planungsrichtwerte_Übersicht!$C$13,Planungsrichtwerte_Übersicht!$C$19))</f>
        <v>35</v>
      </c>
      <c r="G389" s="17"/>
      <c r="H389" s="17"/>
    </row>
    <row r="390" spans="1:8" x14ac:dyDescent="0.2">
      <c r="A390" s="4">
        <v>38.200000000000003</v>
      </c>
      <c r="B390" s="4">
        <f ca="1">IF(Daten_WP!$B$8="Samsung",Berechnung_Abstand_Kühlen!A390,0)</f>
        <v>38.200000000000003</v>
      </c>
      <c r="C390" s="16">
        <f ca="1">IF(Daten_WP!$B$8="Herz",$C$3+10*LOG($C$2/(4*PI()*B390^2))+$C$4+$C$5,IF(Daten_WP!$B$8="Samsung",$C$3+10*LOG($C$2/(4*PI()*B390^2))+$C$4+$C$6))</f>
        <v>32.387234014824486</v>
      </c>
      <c r="D390" s="4">
        <f ca="1">IF(Bezug!$G$2=1,Planungsrichtwerte_Übersicht!$C$5,IF(Bezug!$G$2=2,Planungsrichtwerte_Übersicht!$C$11,Planungsrichtwerte_Übersicht!$C$17))</f>
        <v>45</v>
      </c>
      <c r="E390" s="4">
        <f ca="1">IF(Bezug!$G$2=1,Planungsrichtwerte_Übersicht!$C$6,IF(Bezug!$G$2=2,"-",Planungsrichtwerte_Übersicht!$C$18))</f>
        <v>40</v>
      </c>
      <c r="F390" s="4">
        <f ca="1">IF(Bezug!$G$2=1,Planungsrichtwerte_Übersicht!$C$7,IF(Bezug!$G$2=2,Planungsrichtwerte_Übersicht!$C$13,Planungsrichtwerte_Übersicht!$C$19))</f>
        <v>35</v>
      </c>
      <c r="G390" s="17"/>
      <c r="H390" s="17"/>
    </row>
    <row r="391" spans="1:8" x14ac:dyDescent="0.2">
      <c r="A391" s="4">
        <v>38.299999999999997</v>
      </c>
      <c r="B391" s="4">
        <f ca="1">IF(Daten_WP!$B$8="Samsung",Berechnung_Abstand_Kühlen!A391,0)</f>
        <v>38.299999999999997</v>
      </c>
      <c r="C391" s="16">
        <f ca="1">IF(Daten_WP!$B$8="Herz",$C$3+10*LOG($C$2/(4*PI()*B391^2))+$C$4+$C$5,IF(Daten_WP!$B$8="Samsung",$C$3+10*LOG($C$2/(4*PI()*B391^2))+$C$4+$C$6))</f>
        <v>32.364525793686205</v>
      </c>
      <c r="D391" s="4">
        <f ca="1">IF(Bezug!$G$2=1,Planungsrichtwerte_Übersicht!$C$5,IF(Bezug!$G$2=2,Planungsrichtwerte_Übersicht!$C$11,Planungsrichtwerte_Übersicht!$C$17))</f>
        <v>45</v>
      </c>
      <c r="E391" s="4">
        <f ca="1">IF(Bezug!$G$2=1,Planungsrichtwerte_Übersicht!$C$6,IF(Bezug!$G$2=2,"-",Planungsrichtwerte_Übersicht!$C$18))</f>
        <v>40</v>
      </c>
      <c r="F391" s="4">
        <f ca="1">IF(Bezug!$G$2=1,Planungsrichtwerte_Übersicht!$C$7,IF(Bezug!$G$2=2,Planungsrichtwerte_Übersicht!$C$13,Planungsrichtwerte_Übersicht!$C$19))</f>
        <v>35</v>
      </c>
      <c r="G391" s="17"/>
      <c r="H391" s="17"/>
    </row>
    <row r="392" spans="1:8" x14ac:dyDescent="0.2">
      <c r="A392" s="4">
        <v>38.4</v>
      </c>
      <c r="B392" s="4">
        <f ca="1">IF(Daten_WP!$B$8="Samsung",Berechnung_Abstand_Kühlen!A392,0)</f>
        <v>38.4</v>
      </c>
      <c r="C392" s="16">
        <f ca="1">IF(Daten_WP!$B$8="Herz",$C$3+10*LOG($C$2/(4*PI()*B392^2))+$C$4+$C$5,IF(Daten_WP!$B$8="Samsung",$C$3+10*LOG($C$2/(4*PI()*B392^2))+$C$4+$C$6))</f>
        <v>32.341876785708045</v>
      </c>
      <c r="D392" s="4">
        <f ca="1">IF(Bezug!$G$2=1,Planungsrichtwerte_Übersicht!$C$5,IF(Bezug!$G$2=2,Planungsrichtwerte_Übersicht!$C$11,Planungsrichtwerte_Übersicht!$C$17))</f>
        <v>45</v>
      </c>
      <c r="E392" s="4">
        <f ca="1">IF(Bezug!$G$2=1,Planungsrichtwerte_Übersicht!$C$6,IF(Bezug!$G$2=2,"-",Planungsrichtwerte_Übersicht!$C$18))</f>
        <v>40</v>
      </c>
      <c r="F392" s="4">
        <f ca="1">IF(Bezug!$G$2=1,Planungsrichtwerte_Übersicht!$C$7,IF(Bezug!$G$2=2,Planungsrichtwerte_Übersicht!$C$13,Planungsrichtwerte_Übersicht!$C$19))</f>
        <v>35</v>
      </c>
      <c r="G392" s="17"/>
      <c r="H392" s="17"/>
    </row>
    <row r="393" spans="1:8" x14ac:dyDescent="0.2">
      <c r="A393" s="4">
        <v>38.5</v>
      </c>
      <c r="B393" s="4">
        <f ca="1">IF(Daten_WP!$B$8="Samsung",Berechnung_Abstand_Kühlen!A393,0)</f>
        <v>38.5</v>
      </c>
      <c r="C393" s="16">
        <f ca="1">IF(Daten_WP!$B$8="Herz",$C$3+10*LOG($C$2/(4*PI()*B393^2))+$C$4+$C$5,IF(Daten_WP!$B$8="Samsung",$C$3+10*LOG($C$2/(4*PI()*B393^2))+$C$4+$C$6))</f>
        <v>32.319286682888645</v>
      </c>
      <c r="D393" s="4">
        <f ca="1">IF(Bezug!$G$2=1,Planungsrichtwerte_Übersicht!$C$5,IF(Bezug!$G$2=2,Planungsrichtwerte_Übersicht!$C$11,Planungsrichtwerte_Übersicht!$C$17))</f>
        <v>45</v>
      </c>
      <c r="E393" s="4">
        <f ca="1">IF(Bezug!$G$2=1,Planungsrichtwerte_Übersicht!$C$6,IF(Bezug!$G$2=2,"-",Planungsrichtwerte_Übersicht!$C$18))</f>
        <v>40</v>
      </c>
      <c r="F393" s="4">
        <f ca="1">IF(Bezug!$G$2=1,Planungsrichtwerte_Übersicht!$C$7,IF(Bezug!$G$2=2,Planungsrichtwerte_Übersicht!$C$13,Planungsrichtwerte_Übersicht!$C$19))</f>
        <v>35</v>
      </c>
      <c r="G393" s="17"/>
      <c r="H393" s="17"/>
    </row>
    <row r="394" spans="1:8" x14ac:dyDescent="0.2">
      <c r="A394" s="4">
        <v>38.6</v>
      </c>
      <c r="B394" s="4">
        <f ca="1">IF(Daten_WP!$B$8="Samsung",Berechnung_Abstand_Kühlen!A394,0)</f>
        <v>38.6</v>
      </c>
      <c r="C394" s="16">
        <f ca="1">IF(Daten_WP!$B$8="Herz",$C$3+10*LOG($C$2/(4*PI()*B394^2))+$C$4+$C$5,IF(Daten_WP!$B$8="Samsung",$C$3+10*LOG($C$2/(4*PI()*B394^2))+$C$4+$C$6))</f>
        <v>32.29675517962356</v>
      </c>
      <c r="D394" s="4">
        <f ca="1">IF(Bezug!$G$2=1,Planungsrichtwerte_Übersicht!$C$5,IF(Bezug!$G$2=2,Planungsrichtwerte_Übersicht!$C$11,Planungsrichtwerte_Übersicht!$C$17))</f>
        <v>45</v>
      </c>
      <c r="E394" s="4">
        <f ca="1">IF(Bezug!$G$2=1,Planungsrichtwerte_Übersicht!$C$6,IF(Bezug!$G$2=2,"-",Planungsrichtwerte_Übersicht!$C$18))</f>
        <v>40</v>
      </c>
      <c r="F394" s="4">
        <f ca="1">IF(Bezug!$G$2=1,Planungsrichtwerte_Übersicht!$C$7,IF(Bezug!$G$2=2,Planungsrichtwerte_Übersicht!$C$13,Planungsrichtwerte_Übersicht!$C$19))</f>
        <v>35</v>
      </c>
      <c r="G394" s="17"/>
      <c r="H394" s="17"/>
    </row>
    <row r="395" spans="1:8" x14ac:dyDescent="0.2">
      <c r="A395" s="4">
        <v>38.700000000000003</v>
      </c>
      <c r="B395" s="4">
        <f ca="1">IF(Daten_WP!$B$8="Samsung",Berechnung_Abstand_Kühlen!A395,0)</f>
        <v>38.700000000000003</v>
      </c>
      <c r="C395" s="16">
        <f ca="1">IF(Daten_WP!$B$8="Herz",$C$3+10*LOG($C$2/(4*PI()*B395^2))+$C$4+$C$5,IF(Daten_WP!$B$8="Samsung",$C$3+10*LOG($C$2/(4*PI()*B395^2))+$C$4+$C$6))</f>
        <v>32.274281972680434</v>
      </c>
      <c r="D395" s="4">
        <f ca="1">IF(Bezug!$G$2=1,Planungsrichtwerte_Übersicht!$C$5,IF(Bezug!$G$2=2,Planungsrichtwerte_Übersicht!$C$11,Planungsrichtwerte_Übersicht!$C$17))</f>
        <v>45</v>
      </c>
      <c r="E395" s="4">
        <f ca="1">IF(Bezug!$G$2=1,Planungsrichtwerte_Übersicht!$C$6,IF(Bezug!$G$2=2,"-",Planungsrichtwerte_Übersicht!$C$18))</f>
        <v>40</v>
      </c>
      <c r="F395" s="4">
        <f ca="1">IF(Bezug!$G$2=1,Planungsrichtwerte_Übersicht!$C$7,IF(Bezug!$G$2=2,Planungsrichtwerte_Übersicht!$C$13,Planungsrichtwerte_Übersicht!$C$19))</f>
        <v>35</v>
      </c>
      <c r="G395" s="17"/>
      <c r="H395" s="17"/>
    </row>
    <row r="396" spans="1:8" x14ac:dyDescent="0.2">
      <c r="A396" s="4">
        <v>38.799999999999997</v>
      </c>
      <c r="B396" s="4">
        <f ca="1">IF(Daten_WP!$B$8="Samsung",Berechnung_Abstand_Kühlen!A396,0)</f>
        <v>38.799999999999997</v>
      </c>
      <c r="C396" s="16">
        <f ca="1">IF(Daten_WP!$B$8="Herz",$C$3+10*LOG($C$2/(4*PI()*B396^2))+$C$4+$C$5,IF(Daten_WP!$B$8="Samsung",$C$3+10*LOG($C$2/(4*PI()*B396^2))+$C$4+$C$6))</f>
        <v>32.251866761174519</v>
      </c>
      <c r="D396" s="4">
        <f ca="1">IF(Bezug!$G$2=1,Planungsrichtwerte_Übersicht!$C$5,IF(Bezug!$G$2=2,Planungsrichtwerte_Übersicht!$C$11,Planungsrichtwerte_Übersicht!$C$17))</f>
        <v>45</v>
      </c>
      <c r="E396" s="4">
        <f ca="1">IF(Bezug!$G$2=1,Planungsrichtwerte_Übersicht!$C$6,IF(Bezug!$G$2=2,"-",Planungsrichtwerte_Übersicht!$C$18))</f>
        <v>40</v>
      </c>
      <c r="F396" s="4">
        <f ca="1">IF(Bezug!$G$2=1,Planungsrichtwerte_Übersicht!$C$7,IF(Bezug!$G$2=2,Planungsrichtwerte_Übersicht!$C$13,Planungsrichtwerte_Übersicht!$C$19))</f>
        <v>35</v>
      </c>
      <c r="G396" s="17"/>
      <c r="H396" s="17"/>
    </row>
    <row r="397" spans="1:8" x14ac:dyDescent="0.2">
      <c r="A397" s="4">
        <v>38.9</v>
      </c>
      <c r="B397" s="4">
        <f ca="1">IF(Daten_WP!$B$8="Samsung",Berechnung_Abstand_Kühlen!A397,0)</f>
        <v>38.9</v>
      </c>
      <c r="C397" s="16">
        <f ca="1">IF(Daten_WP!$B$8="Herz",$C$3+10*LOG($C$2/(4*PI()*B397^2))+$C$4+$C$5,IF(Daten_WP!$B$8="Samsung",$C$3+10*LOG($C$2/(4*PI()*B397^2))+$C$4+$C$6))</f>
        <v>32.229509246544509</v>
      </c>
      <c r="D397" s="4">
        <f ca="1">IF(Bezug!$G$2=1,Planungsrichtwerte_Übersicht!$C$5,IF(Bezug!$G$2=2,Planungsrichtwerte_Übersicht!$C$11,Planungsrichtwerte_Übersicht!$C$17))</f>
        <v>45</v>
      </c>
      <c r="E397" s="4">
        <f ca="1">IF(Bezug!$G$2=1,Planungsrichtwerte_Übersicht!$C$6,IF(Bezug!$G$2=2,"-",Planungsrichtwerte_Übersicht!$C$18))</f>
        <v>40</v>
      </c>
      <c r="F397" s="4">
        <f ca="1">IF(Bezug!$G$2=1,Planungsrichtwerte_Übersicht!$C$7,IF(Bezug!$G$2=2,Planungsrichtwerte_Übersicht!$C$13,Planungsrichtwerte_Übersicht!$C$19))</f>
        <v>35</v>
      </c>
      <c r="G397" s="17"/>
      <c r="H397" s="17"/>
    </row>
    <row r="398" spans="1:8" x14ac:dyDescent="0.2">
      <c r="A398" s="4">
        <v>39</v>
      </c>
      <c r="B398" s="4">
        <f ca="1">IF(Daten_WP!$B$8="Samsung",Berechnung_Abstand_Kühlen!A398,0)</f>
        <v>39</v>
      </c>
      <c r="C398" s="16">
        <f ca="1">IF(Daten_WP!$B$8="Herz",$C$3+10*LOG($C$2/(4*PI()*B398^2))+$C$4+$C$5,IF(Daten_WP!$B$8="Samsung",$C$3+10*LOG($C$2/(4*PI()*B398^2))+$C$4+$C$6))</f>
        <v>32.207209132528675</v>
      </c>
      <c r="D398" s="4">
        <f ca="1">IF(Bezug!$G$2=1,Planungsrichtwerte_Übersicht!$C$5,IF(Bezug!$G$2=2,Planungsrichtwerte_Übersicht!$C$11,Planungsrichtwerte_Übersicht!$C$17))</f>
        <v>45</v>
      </c>
      <c r="E398" s="4">
        <f ca="1">IF(Bezug!$G$2=1,Planungsrichtwerte_Übersicht!$C$6,IF(Bezug!$G$2=2,"-",Planungsrichtwerte_Übersicht!$C$18))</f>
        <v>40</v>
      </c>
      <c r="F398" s="4">
        <f ca="1">IF(Bezug!$G$2=1,Planungsrichtwerte_Übersicht!$C$7,IF(Bezug!$G$2=2,Planungsrichtwerte_Übersicht!$C$13,Planungsrichtwerte_Übersicht!$C$19))</f>
        <v>35</v>
      </c>
      <c r="G398" s="17"/>
      <c r="H398" s="17"/>
    </row>
    <row r="399" spans="1:8" x14ac:dyDescent="0.2">
      <c r="A399" s="4">
        <v>39.1</v>
      </c>
      <c r="B399" s="4">
        <f ca="1">IF(Daten_WP!$B$8="Samsung",Berechnung_Abstand_Kühlen!A399,0)</f>
        <v>39.1</v>
      </c>
      <c r="C399" s="16">
        <f ca="1">IF(Daten_WP!$B$8="Herz",$C$3+10*LOG($C$2/(4*PI()*B399^2))+$C$4+$C$5,IF(Daten_WP!$B$8="Samsung",$C$3+10*LOG($C$2/(4*PI()*B399^2))+$C$4+$C$6))</f>
        <v>32.184966125141322</v>
      </c>
      <c r="D399" s="4">
        <f ca="1">IF(Bezug!$G$2=1,Planungsrichtwerte_Übersicht!$C$5,IF(Bezug!$G$2=2,Planungsrichtwerte_Übersicht!$C$11,Planungsrichtwerte_Übersicht!$C$17))</f>
        <v>45</v>
      </c>
      <c r="E399" s="4">
        <f ca="1">IF(Bezug!$G$2=1,Planungsrichtwerte_Übersicht!$C$6,IF(Bezug!$G$2=2,"-",Planungsrichtwerte_Übersicht!$C$18))</f>
        <v>40</v>
      </c>
      <c r="F399" s="4">
        <f ca="1">IF(Bezug!$G$2=1,Planungsrichtwerte_Übersicht!$C$7,IF(Bezug!$G$2=2,Planungsrichtwerte_Übersicht!$C$13,Planungsrichtwerte_Übersicht!$C$19))</f>
        <v>35</v>
      </c>
      <c r="G399" s="17"/>
      <c r="H399" s="17"/>
    </row>
    <row r="400" spans="1:8" x14ac:dyDescent="0.2">
      <c r="A400" s="4">
        <v>39.200000000000003</v>
      </c>
      <c r="B400" s="4">
        <f ca="1">IF(Daten_WP!$B$8="Samsung",Berechnung_Abstand_Kühlen!A400,0)</f>
        <v>39.200000000000003</v>
      </c>
      <c r="C400" s="16">
        <f ca="1">IF(Daten_WP!$B$8="Herz",$C$3+10*LOG($C$2/(4*PI()*B400^2))+$C$4+$C$5,IF(Daten_WP!$B$8="Samsung",$C$3+10*LOG($C$2/(4*PI()*B400^2))+$C$4+$C$6))</f>
        <v>32.162779932649514</v>
      </c>
      <c r="D400" s="4">
        <f ca="1">IF(Bezug!$G$2=1,Planungsrichtwerte_Übersicht!$C$5,IF(Bezug!$G$2=2,Planungsrichtwerte_Übersicht!$C$11,Planungsrichtwerte_Übersicht!$C$17))</f>
        <v>45</v>
      </c>
      <c r="E400" s="4">
        <f ca="1">IF(Bezug!$G$2=1,Planungsrichtwerte_Übersicht!$C$6,IF(Bezug!$G$2=2,"-",Planungsrichtwerte_Übersicht!$C$18))</f>
        <v>40</v>
      </c>
      <c r="F400" s="4">
        <f ca="1">IF(Bezug!$G$2=1,Planungsrichtwerte_Übersicht!$C$7,IF(Bezug!$G$2=2,Planungsrichtwerte_Übersicht!$C$13,Planungsrichtwerte_Übersicht!$C$19))</f>
        <v>35</v>
      </c>
      <c r="G400" s="17"/>
      <c r="H400" s="17"/>
    </row>
    <row r="401" spans="1:8" x14ac:dyDescent="0.2">
      <c r="A401" s="4">
        <v>39.299999999999997</v>
      </c>
      <c r="B401" s="4">
        <f ca="1">IF(Daten_WP!$B$8="Samsung",Berechnung_Abstand_Kühlen!A401,0)</f>
        <v>39.299999999999997</v>
      </c>
      <c r="C401" s="16">
        <f ca="1">IF(Daten_WP!$B$8="Herz",$C$3+10*LOG($C$2/(4*PI()*B401^2))+$C$4+$C$5,IF(Daten_WP!$B$8="Samsung",$C$3+10*LOG($C$2/(4*PI()*B401^2))+$C$4+$C$6))</f>
        <v>32.140650265550128</v>
      </c>
      <c r="D401" s="4">
        <f ca="1">IF(Bezug!$G$2=1,Planungsrichtwerte_Übersicht!$C$5,IF(Bezug!$G$2=2,Planungsrichtwerte_Übersicht!$C$11,Planungsrichtwerte_Übersicht!$C$17))</f>
        <v>45</v>
      </c>
      <c r="E401" s="4">
        <f ca="1">IF(Bezug!$G$2=1,Planungsrichtwerte_Übersicht!$C$6,IF(Bezug!$G$2=2,"-",Planungsrichtwerte_Übersicht!$C$18))</f>
        <v>40</v>
      </c>
      <c r="F401" s="4">
        <f ca="1">IF(Bezug!$G$2=1,Planungsrichtwerte_Übersicht!$C$7,IF(Bezug!$G$2=2,Planungsrichtwerte_Übersicht!$C$13,Planungsrichtwerte_Übersicht!$C$19))</f>
        <v>35</v>
      </c>
      <c r="G401" s="17"/>
      <c r="H401" s="17"/>
    </row>
    <row r="402" spans="1:8" x14ac:dyDescent="0.2">
      <c r="A402" s="4">
        <v>39.4</v>
      </c>
      <c r="B402" s="4">
        <f ca="1">IF(Daten_WP!$B$8="Samsung",Berechnung_Abstand_Kühlen!A402,0)</f>
        <v>39.4</v>
      </c>
      <c r="C402" s="16">
        <f ca="1">IF(Daten_WP!$B$8="Herz",$C$3+10*LOG($C$2/(4*PI()*B402^2))+$C$4+$C$5,IF(Daten_WP!$B$8="Samsung",$C$3+10*LOG($C$2/(4*PI()*B402^2))+$C$4+$C$6))</f>
        <v>32.118576836547177</v>
      </c>
      <c r="D402" s="4">
        <f ca="1">IF(Bezug!$G$2=1,Planungsrichtwerte_Übersicht!$C$5,IF(Bezug!$G$2=2,Planungsrichtwerte_Übersicht!$C$11,Planungsrichtwerte_Übersicht!$C$17))</f>
        <v>45</v>
      </c>
      <c r="E402" s="4">
        <f ca="1">IF(Bezug!$G$2=1,Planungsrichtwerte_Übersicht!$C$6,IF(Bezug!$G$2=2,"-",Planungsrichtwerte_Übersicht!$C$18))</f>
        <v>40</v>
      </c>
      <c r="F402" s="4">
        <f ca="1">IF(Bezug!$G$2=1,Planungsrichtwerte_Übersicht!$C$7,IF(Bezug!$G$2=2,Planungsrichtwerte_Übersicht!$C$13,Planungsrichtwerte_Übersicht!$C$19))</f>
        <v>35</v>
      </c>
      <c r="G402" s="17"/>
      <c r="H402" s="17"/>
    </row>
    <row r="403" spans="1:8" x14ac:dyDescent="0.2">
      <c r="A403" s="4">
        <v>39.5</v>
      </c>
      <c r="B403" s="4">
        <f ca="1">IF(Daten_WP!$B$8="Samsung",Berechnung_Abstand_Kühlen!A403,0)</f>
        <v>39.5</v>
      </c>
      <c r="C403" s="16">
        <f ca="1">IF(Daten_WP!$B$8="Herz",$C$3+10*LOG($C$2/(4*PI()*B403^2))+$C$4+$C$5,IF(Daten_WP!$B$8="Samsung",$C$3+10*LOG($C$2/(4*PI()*B403^2))+$C$4+$C$6))</f>
        <v>32.096559360529454</v>
      </c>
      <c r="D403" s="4">
        <f ca="1">IF(Bezug!$G$2=1,Planungsrichtwerte_Übersicht!$C$5,IF(Bezug!$G$2=2,Planungsrichtwerte_Übersicht!$C$11,Planungsrichtwerte_Übersicht!$C$17))</f>
        <v>45</v>
      </c>
      <c r="E403" s="4">
        <f ca="1">IF(Bezug!$G$2=1,Planungsrichtwerte_Übersicht!$C$6,IF(Bezug!$G$2=2,"-",Planungsrichtwerte_Übersicht!$C$18))</f>
        <v>40</v>
      </c>
      <c r="F403" s="4">
        <f ca="1">IF(Bezug!$G$2=1,Planungsrichtwerte_Übersicht!$C$7,IF(Bezug!$G$2=2,Planungsrichtwerte_Übersicht!$C$13,Planungsrichtwerte_Übersicht!$C$19))</f>
        <v>35</v>
      </c>
      <c r="G403" s="17"/>
      <c r="H403" s="17"/>
    </row>
    <row r="404" spans="1:8" x14ac:dyDescent="0.2">
      <c r="A404" s="4">
        <v>39.6</v>
      </c>
      <c r="B404" s="4">
        <f ca="1">IF(Daten_WP!$B$8="Samsung",Berechnung_Abstand_Kühlen!A404,0)</f>
        <v>39.6</v>
      </c>
      <c r="C404" s="16">
        <f ca="1">IF(Daten_WP!$B$8="Herz",$C$3+10*LOG($C$2/(4*PI()*B404^2))+$C$4+$C$5,IF(Daten_WP!$B$8="Samsung",$C$3+10*LOG($C$2/(4*PI()*B404^2))+$C$4+$C$6))</f>
        <v>32.074597554548419</v>
      </c>
      <c r="D404" s="4">
        <f ca="1">IF(Bezug!$G$2=1,Planungsrichtwerte_Übersicht!$C$5,IF(Bezug!$G$2=2,Planungsrichtwerte_Übersicht!$C$11,Planungsrichtwerte_Übersicht!$C$17))</f>
        <v>45</v>
      </c>
      <c r="E404" s="4">
        <f ca="1">IF(Bezug!$G$2=1,Planungsrichtwerte_Übersicht!$C$6,IF(Bezug!$G$2=2,"-",Planungsrichtwerte_Übersicht!$C$18))</f>
        <v>40</v>
      </c>
      <c r="F404" s="4">
        <f ca="1">IF(Bezug!$G$2=1,Planungsrichtwerte_Übersicht!$C$7,IF(Bezug!$G$2=2,Planungsrichtwerte_Übersicht!$C$13,Planungsrichtwerte_Übersicht!$C$19))</f>
        <v>35</v>
      </c>
      <c r="G404" s="17"/>
      <c r="H404" s="17"/>
    </row>
    <row r="405" spans="1:8" x14ac:dyDescent="0.2">
      <c r="A405" s="4">
        <v>39.700000000000003</v>
      </c>
      <c r="B405" s="4">
        <f ca="1">IF(Daten_WP!$B$8="Samsung",Berechnung_Abstand_Kühlen!A405,0)</f>
        <v>39.700000000000003</v>
      </c>
      <c r="C405" s="16">
        <f ca="1">IF(Daten_WP!$B$8="Herz",$C$3+10*LOG($C$2/(4*PI()*B405^2))+$C$4+$C$5,IF(Daten_WP!$B$8="Samsung",$C$3+10*LOG($C$2/(4*PI()*B405^2))+$C$4+$C$6))</f>
        <v>32.052691137796359</v>
      </c>
      <c r="D405" s="4">
        <f ca="1">IF(Bezug!$G$2=1,Planungsrichtwerte_Übersicht!$C$5,IF(Bezug!$G$2=2,Planungsrichtwerte_Übersicht!$C$11,Planungsrichtwerte_Übersicht!$C$17))</f>
        <v>45</v>
      </c>
      <c r="E405" s="4">
        <f ca="1">IF(Bezug!$G$2=1,Planungsrichtwerte_Übersicht!$C$6,IF(Bezug!$G$2=2,"-",Planungsrichtwerte_Übersicht!$C$18))</f>
        <v>40</v>
      </c>
      <c r="F405" s="4">
        <f ca="1">IF(Bezug!$G$2=1,Planungsrichtwerte_Übersicht!$C$7,IF(Bezug!$G$2=2,Planungsrichtwerte_Übersicht!$C$13,Planungsrichtwerte_Übersicht!$C$19))</f>
        <v>35</v>
      </c>
      <c r="G405" s="17"/>
      <c r="H405" s="17"/>
    </row>
    <row r="406" spans="1:8" x14ac:dyDescent="0.2">
      <c r="A406" s="4">
        <v>39.799999999999997</v>
      </c>
      <c r="B406" s="4">
        <f ca="1">IF(Daten_WP!$B$8="Samsung",Berechnung_Abstand_Kühlen!A406,0)</f>
        <v>39.799999999999997</v>
      </c>
      <c r="C406" s="16">
        <f ca="1">IF(Daten_WP!$B$8="Herz",$C$3+10*LOG($C$2/(4*PI()*B406^2))+$C$4+$C$5,IF(Daten_WP!$B$8="Samsung",$C$3+10*LOG($C$2/(4*PI()*B406^2))+$C$4+$C$6))</f>
        <v>32.030839831584906</v>
      </c>
      <c r="D406" s="4">
        <f ca="1">IF(Bezug!$G$2=1,Planungsrichtwerte_Übersicht!$C$5,IF(Bezug!$G$2=2,Planungsrichtwerte_Übersicht!$C$11,Planungsrichtwerte_Übersicht!$C$17))</f>
        <v>45</v>
      </c>
      <c r="E406" s="4">
        <f ca="1">IF(Bezug!$G$2=1,Planungsrichtwerte_Übersicht!$C$6,IF(Bezug!$G$2=2,"-",Planungsrichtwerte_Übersicht!$C$18))</f>
        <v>40</v>
      </c>
      <c r="F406" s="4">
        <f ca="1">IF(Bezug!$G$2=1,Planungsrichtwerte_Übersicht!$C$7,IF(Bezug!$G$2=2,Planungsrichtwerte_Übersicht!$C$13,Planungsrichtwerte_Übersicht!$C$19))</f>
        <v>35</v>
      </c>
      <c r="G406" s="17"/>
      <c r="H406" s="17"/>
    </row>
    <row r="407" spans="1:8" x14ac:dyDescent="0.2">
      <c r="A407" s="4">
        <v>39.9</v>
      </c>
      <c r="B407" s="4">
        <f ca="1">IF(Daten_WP!$B$8="Samsung",Berechnung_Abstand_Kühlen!A407,0)</f>
        <v>39.9</v>
      </c>
      <c r="C407" s="16">
        <f ca="1">IF(Daten_WP!$B$8="Herz",$C$3+10*LOG($C$2/(4*PI()*B407^2))+$C$4+$C$5,IF(Daten_WP!$B$8="Samsung",$C$3+10*LOG($C$2/(4*PI()*B407^2))+$C$4+$C$6))</f>
        <v>32.009043359323698</v>
      </c>
      <c r="D407" s="4">
        <f ca="1">IF(Bezug!$G$2=1,Planungsrichtwerte_Übersicht!$C$5,IF(Bezug!$G$2=2,Planungsrichtwerte_Übersicht!$C$11,Planungsrichtwerte_Übersicht!$C$17))</f>
        <v>45</v>
      </c>
      <c r="E407" s="4">
        <f ca="1">IF(Bezug!$G$2=1,Planungsrichtwerte_Übersicht!$C$6,IF(Bezug!$G$2=2,"-",Planungsrichtwerte_Übersicht!$C$18))</f>
        <v>40</v>
      </c>
      <c r="F407" s="4">
        <f ca="1">IF(Bezug!$G$2=1,Planungsrichtwerte_Übersicht!$C$7,IF(Bezug!$G$2=2,Planungsrichtwerte_Übersicht!$C$13,Planungsrichtwerte_Übersicht!$C$19))</f>
        <v>35</v>
      </c>
      <c r="G407" s="17"/>
      <c r="H407" s="17"/>
    </row>
    <row r="408" spans="1:8" x14ac:dyDescent="0.2">
      <c r="A408" s="4">
        <v>40</v>
      </c>
      <c r="B408" s="4">
        <f ca="1">IF(Daten_WP!$B$8="Samsung",Berechnung_Abstand_Kühlen!A408,0)</f>
        <v>40</v>
      </c>
      <c r="C408" s="16">
        <f ca="1">IF(Daten_WP!$B$8="Herz",$C$3+10*LOG($C$2/(4*PI()*B408^2))+$C$4+$C$5,IF(Daten_WP!$B$8="Samsung",$C$3+10*LOG($C$2/(4*PI()*B408^2))+$C$4+$C$6))</f>
        <v>31.987301446499416</v>
      </c>
      <c r="D408" s="4">
        <f ca="1">IF(Bezug!$G$2=1,Planungsrichtwerte_Übersicht!$C$5,IF(Bezug!$G$2=2,Planungsrichtwerte_Übersicht!$C$11,Planungsrichtwerte_Übersicht!$C$17))</f>
        <v>45</v>
      </c>
      <c r="E408" s="4">
        <f ca="1">IF(Bezug!$G$2=1,Planungsrichtwerte_Übersicht!$C$6,IF(Bezug!$G$2=2,"-",Planungsrichtwerte_Übersicht!$C$18))</f>
        <v>40</v>
      </c>
      <c r="F408" s="4">
        <f ca="1">IF(Bezug!$G$2=1,Planungsrichtwerte_Übersicht!$C$7,IF(Bezug!$G$2=2,Planungsrichtwerte_Übersicht!$C$13,Planungsrichtwerte_Übersicht!$C$19))</f>
        <v>35</v>
      </c>
      <c r="G408" s="17"/>
      <c r="H408" s="17"/>
    </row>
  </sheetData>
  <mergeCells count="1">
    <mergeCell ref="G16:I16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/>
  <dimension ref="A2:I407"/>
  <sheetViews>
    <sheetView zoomScale="85" zoomScaleNormal="85" workbookViewId="0">
      <selection activeCell="I8" sqref="I8"/>
    </sheetView>
  </sheetViews>
  <sheetFormatPr baseColWidth="10" defaultColWidth="11.42578125" defaultRowHeight="14.25" x14ac:dyDescent="0.2"/>
  <cols>
    <col min="1" max="1" width="15.28515625" style="2" bestFit="1" customWidth="1"/>
    <col min="2" max="2" width="39" style="2" bestFit="1" customWidth="1"/>
    <col min="3" max="3" width="33.140625" style="2" bestFit="1" customWidth="1"/>
    <col min="4" max="4" width="15.140625" style="2" bestFit="1" customWidth="1"/>
    <col min="5" max="5" width="17.85546875" style="2" bestFit="1" customWidth="1"/>
    <col min="6" max="6" width="17.28515625" style="2" bestFit="1" customWidth="1"/>
    <col min="7" max="8" width="24.85546875" style="2" bestFit="1" customWidth="1"/>
    <col min="9" max="9" width="23.85546875" style="2" customWidth="1"/>
    <col min="10" max="16384" width="11.42578125" style="2"/>
  </cols>
  <sheetData>
    <row r="2" spans="1:9" x14ac:dyDescent="0.2">
      <c r="B2" s="2" t="s">
        <v>38</v>
      </c>
      <c r="C2" s="4" t="str">
        <f>Daten_WP!E13</f>
        <v>4</v>
      </c>
    </row>
    <row r="3" spans="1:9" x14ac:dyDescent="0.2">
      <c r="B3" s="2" t="s">
        <v>18</v>
      </c>
      <c r="C3" s="4">
        <f ca="1">Daten_WP!B5</f>
        <v>54</v>
      </c>
      <c r="D3" s="2" t="s">
        <v>16</v>
      </c>
    </row>
    <row r="4" spans="1:9" x14ac:dyDescent="0.2">
      <c r="B4" s="2" t="s">
        <v>39</v>
      </c>
      <c r="C4" s="4">
        <f>Schalltool_HERZ!C7</f>
        <v>0</v>
      </c>
      <c r="D4" s="2" t="s">
        <v>16</v>
      </c>
    </row>
    <row r="5" spans="1:9" x14ac:dyDescent="0.2">
      <c r="B5" s="2" t="s">
        <v>80</v>
      </c>
      <c r="C5" s="4">
        <f>Daten_WP!E18</f>
        <v>0</v>
      </c>
      <c r="D5" s="2" t="s">
        <v>16</v>
      </c>
    </row>
    <row r="6" spans="1:9" x14ac:dyDescent="0.2">
      <c r="B6" s="2" t="s">
        <v>24</v>
      </c>
    </row>
    <row r="7" spans="1:9" ht="54.75" customHeight="1" x14ac:dyDescent="0.2">
      <c r="A7" s="5" t="s">
        <v>45</v>
      </c>
      <c r="B7" s="5" t="s">
        <v>100</v>
      </c>
      <c r="C7" s="5" t="s">
        <v>46</v>
      </c>
      <c r="D7" s="5" t="s">
        <v>47</v>
      </c>
      <c r="E7" s="5" t="s">
        <v>52</v>
      </c>
      <c r="F7" s="5" t="s">
        <v>53</v>
      </c>
      <c r="G7" s="15" t="s">
        <v>51</v>
      </c>
      <c r="H7" s="15" t="s">
        <v>54</v>
      </c>
      <c r="I7" s="15" t="s">
        <v>55</v>
      </c>
    </row>
    <row r="8" spans="1:9" x14ac:dyDescent="0.2">
      <c r="A8" s="4">
        <v>0.1</v>
      </c>
      <c r="B8" s="4">
        <f ca="1">IF(AND(Schalltool_HERZ!$K$28="JA",$C$3&gt;0),A8,0)</f>
        <v>0.1</v>
      </c>
      <c r="C8" s="16">
        <f ca="1">$C$3+10*LOG($C$2/(4*PI()*B8^2))+$C$4+$C$5</f>
        <v>69.028501273058666</v>
      </c>
      <c r="D8" s="4">
        <f ca="1">IF(Bezug!$G$2=1,Planungsrichtwerte_Übersicht!$C$5,IF(Bezug!$G$2=2,Planungsrichtwerte_Übersicht!$C$11,Planungsrichtwerte_Übersicht!$C$17))</f>
        <v>45</v>
      </c>
      <c r="E8" s="4">
        <f ca="1">IF(Bezug!$G$2=1,Planungsrichtwerte_Übersicht!$C$6,IF(Bezug!$G$2=2,"-",Planungsrichtwerte_Übersicht!$C$18))</f>
        <v>40</v>
      </c>
      <c r="F8" s="4">
        <f ca="1">IF(Bezug!$G$2=1,Planungsrichtwerte_Übersicht!$C$7,IF(Bezug!$G$2=2,Planungsrichtwerte_Übersicht!$C$13,Planungsrichtwerte_Übersicht!$C$19))</f>
        <v>35</v>
      </c>
      <c r="G8" s="4">
        <f ca="1">ROUND(SQRT($C$2/(10^(($D$8-Berechnung_Abstand_Silent_Mode!$C$3-Berechnung_Abstand_Silent_Mode!$C$4-$C$5)/10)*4*PI())),1)</f>
        <v>1.6</v>
      </c>
      <c r="H8" s="4">
        <f ca="1">IF(E8="-",I8,ROUND(SQRT($C$2/(10^(($E$8-Berechnung_Abstand_Silent_Mode!$C$3-Berechnung_Abstand_Silent_Mode!$C$4-$C$5)/10)*4*PI())),1))</f>
        <v>2.8</v>
      </c>
      <c r="I8" s="4">
        <f ca="1">ROUND(SQRT($C$2/(10^(($F$8-Berechnung_Abstand_Silent_Mode!$C$3-Berechnung_Abstand_Silent_Mode!$C$4-$C$5)/10)*4*PI())),1)</f>
        <v>5</v>
      </c>
    </row>
    <row r="9" spans="1:9" x14ac:dyDescent="0.2">
      <c r="A9" s="4">
        <v>0.2</v>
      </c>
      <c r="B9" s="4">
        <f ca="1">IF(AND(Schalltool_HERZ!$K$28="JA",$C$3&gt;0),A9,0)</f>
        <v>0.2</v>
      </c>
      <c r="C9" s="16">
        <f t="shared" ref="C9:C72" ca="1" si="0">$C$3+10*LOG($C$2/(4*PI()*B9^2))+$C$4+$C$5</f>
        <v>63.007901359779041</v>
      </c>
      <c r="D9" s="4">
        <f ca="1">IF(Bezug!$G$2=1,Planungsrichtwerte_Übersicht!$C$5,IF(Bezug!$G$2=2,Planungsrichtwerte_Übersicht!$C$11,Planungsrichtwerte_Übersicht!$C$17))</f>
        <v>45</v>
      </c>
      <c r="E9" s="4">
        <f ca="1">IF(Bezug!$G$2=1,Planungsrichtwerte_Übersicht!$C$6,IF(Bezug!$G$2=2,"-",Planungsrichtwerte_Übersicht!$C$18))</f>
        <v>40</v>
      </c>
      <c r="F9" s="4">
        <f ca="1">IF(Bezug!$G$2=1,Planungsrichtwerte_Übersicht!$C$7,IF(Bezug!$G$2=2,Planungsrichtwerte_Übersicht!$C$13,Planungsrichtwerte_Übersicht!$C$19))</f>
        <v>35</v>
      </c>
      <c r="G9" s="17"/>
      <c r="H9" s="17"/>
    </row>
    <row r="10" spans="1:9" x14ac:dyDescent="0.2">
      <c r="A10" s="4">
        <v>0.3</v>
      </c>
      <c r="B10" s="4">
        <f ca="1">IF(AND(Schalltool_HERZ!$K$28="JA",$C$3&gt;0),A10,0)</f>
        <v>0.3</v>
      </c>
      <c r="C10" s="16">
        <f t="shared" ca="1" si="0"/>
        <v>59.486076178665414</v>
      </c>
      <c r="D10" s="4">
        <f ca="1">IF(Bezug!$G$2=1,Planungsrichtwerte_Übersicht!$C$5,IF(Bezug!$G$2=2,Planungsrichtwerte_Übersicht!$C$11,Planungsrichtwerte_Übersicht!$C$17))</f>
        <v>45</v>
      </c>
      <c r="E10" s="4">
        <f ca="1">IF(Bezug!$G$2=1,Planungsrichtwerte_Übersicht!$C$6,IF(Bezug!$G$2=2,"-",Planungsrichtwerte_Übersicht!$C$18))</f>
        <v>40</v>
      </c>
      <c r="F10" s="4">
        <f ca="1">IF(Bezug!$G$2=1,Planungsrichtwerte_Übersicht!$C$7,IF(Bezug!$G$2=2,Planungsrichtwerte_Übersicht!$C$13,Planungsrichtwerte_Übersicht!$C$19))</f>
        <v>35</v>
      </c>
      <c r="G10" s="17"/>
      <c r="H10" s="17"/>
    </row>
    <row r="11" spans="1:9" x14ac:dyDescent="0.2">
      <c r="A11" s="4">
        <v>0.4</v>
      </c>
      <c r="B11" s="4">
        <f ca="1">IF(AND(Schalltool_HERZ!$K$28="JA",$C$3&gt;0),A11,0)</f>
        <v>0.4</v>
      </c>
      <c r="C11" s="16">
        <f t="shared" ca="1" si="0"/>
        <v>56.987301446499416</v>
      </c>
      <c r="D11" s="4">
        <f ca="1">IF(Bezug!$G$2=1,Planungsrichtwerte_Übersicht!$C$5,IF(Bezug!$G$2=2,Planungsrichtwerte_Übersicht!$C$11,Planungsrichtwerte_Übersicht!$C$17))</f>
        <v>45</v>
      </c>
      <c r="E11" s="4">
        <f ca="1">IF(Bezug!$G$2=1,Planungsrichtwerte_Übersicht!$C$6,IF(Bezug!$G$2=2,"-",Planungsrichtwerte_Übersicht!$C$18))</f>
        <v>40</v>
      </c>
      <c r="F11" s="4">
        <f ca="1">IF(Bezug!$G$2=1,Planungsrichtwerte_Übersicht!$C$7,IF(Bezug!$G$2=2,Planungsrichtwerte_Übersicht!$C$13,Planungsrichtwerte_Übersicht!$C$19))</f>
        <v>35</v>
      </c>
      <c r="G11" s="17"/>
      <c r="H11" s="17"/>
    </row>
    <row r="12" spans="1:9" x14ac:dyDescent="0.2">
      <c r="A12" s="4">
        <v>0.5</v>
      </c>
      <c r="B12" s="4">
        <f ca="1">IF(AND(Schalltool_HERZ!$K$28="JA",$C$3&gt;0),A12,0)</f>
        <v>0.5</v>
      </c>
      <c r="C12" s="16">
        <f t="shared" ca="1" si="0"/>
        <v>55.049101186338284</v>
      </c>
      <c r="D12" s="4">
        <f ca="1">IF(Bezug!$G$2=1,Planungsrichtwerte_Übersicht!$C$5,IF(Bezug!$G$2=2,Planungsrichtwerte_Übersicht!$C$11,Planungsrichtwerte_Übersicht!$C$17))</f>
        <v>45</v>
      </c>
      <c r="E12" s="4">
        <f ca="1">IF(Bezug!$G$2=1,Planungsrichtwerte_Übersicht!$C$6,IF(Bezug!$G$2=2,"-",Planungsrichtwerte_Übersicht!$C$18))</f>
        <v>40</v>
      </c>
      <c r="F12" s="4">
        <f ca="1">IF(Bezug!$G$2=1,Planungsrichtwerte_Übersicht!$C$7,IF(Bezug!$G$2=2,Planungsrichtwerte_Übersicht!$C$13,Planungsrichtwerte_Übersicht!$C$19))</f>
        <v>35</v>
      </c>
      <c r="G12" s="17"/>
      <c r="H12" s="17"/>
    </row>
    <row r="13" spans="1:9" x14ac:dyDescent="0.2">
      <c r="A13" s="4">
        <v>0.6</v>
      </c>
      <c r="B13" s="4">
        <f ca="1">IF(AND(Schalltool_HERZ!$K$28="JA",$C$3&gt;0),A13,0)</f>
        <v>0.6</v>
      </c>
      <c r="C13" s="16">
        <f t="shared" ca="1" si="0"/>
        <v>53.465476265385789</v>
      </c>
      <c r="D13" s="4">
        <f ca="1">IF(Bezug!$G$2=1,Planungsrichtwerte_Übersicht!$C$5,IF(Bezug!$G$2=2,Planungsrichtwerte_Übersicht!$C$11,Planungsrichtwerte_Übersicht!$C$17))</f>
        <v>45</v>
      </c>
      <c r="E13" s="4">
        <f ca="1">IF(Bezug!$G$2=1,Planungsrichtwerte_Übersicht!$C$6,IF(Bezug!$G$2=2,"-",Planungsrichtwerte_Übersicht!$C$18))</f>
        <v>40</v>
      </c>
      <c r="F13" s="4">
        <f ca="1">IF(Bezug!$G$2=1,Planungsrichtwerte_Übersicht!$C$7,IF(Bezug!$G$2=2,Planungsrichtwerte_Übersicht!$C$13,Planungsrichtwerte_Übersicht!$C$19))</f>
        <v>35</v>
      </c>
      <c r="G13" s="17"/>
      <c r="H13" s="17"/>
    </row>
    <row r="14" spans="1:9" x14ac:dyDescent="0.2">
      <c r="A14" s="4">
        <v>0.7</v>
      </c>
      <c r="B14" s="4">
        <f ca="1">IF(AND(Schalltool_HERZ!$K$28="JA",$C$3&gt;0),A14,0)</f>
        <v>0.7</v>
      </c>
      <c r="C14" s="16">
        <f t="shared" ca="1" si="0"/>
        <v>52.126540472773527</v>
      </c>
      <c r="D14" s="4">
        <f ca="1">IF(Bezug!$G$2=1,Planungsrichtwerte_Übersicht!$C$5,IF(Bezug!$G$2=2,Planungsrichtwerte_Übersicht!$C$11,Planungsrichtwerte_Übersicht!$C$17))</f>
        <v>45</v>
      </c>
      <c r="E14" s="4">
        <f ca="1">IF(Bezug!$G$2=1,Planungsrichtwerte_Übersicht!$C$6,IF(Bezug!$G$2=2,"-",Planungsrichtwerte_Übersicht!$C$18))</f>
        <v>40</v>
      </c>
      <c r="F14" s="4">
        <f ca="1">IF(Bezug!$G$2=1,Planungsrichtwerte_Übersicht!$C$7,IF(Bezug!$G$2=2,Planungsrichtwerte_Übersicht!$C$13,Planungsrichtwerte_Übersicht!$C$19))</f>
        <v>35</v>
      </c>
      <c r="G14" s="17"/>
      <c r="H14" s="17"/>
    </row>
    <row r="15" spans="1:9" ht="15" x14ac:dyDescent="0.2">
      <c r="A15" s="4">
        <v>0.8</v>
      </c>
      <c r="B15" s="4">
        <f ca="1">IF(AND(Schalltool_HERZ!$K$28="JA",$C$3&gt;0),A15,0)</f>
        <v>0.8</v>
      </c>
      <c r="C15" s="16">
        <f t="shared" ca="1" si="0"/>
        <v>50.966701533219791</v>
      </c>
      <c r="D15" s="4">
        <f ca="1">IF(Bezug!$G$2=1,Planungsrichtwerte_Übersicht!$C$5,IF(Bezug!$G$2=2,Planungsrichtwerte_Übersicht!$C$11,Planungsrichtwerte_Übersicht!$C$17))</f>
        <v>45</v>
      </c>
      <c r="E15" s="4">
        <f ca="1">IF(Bezug!$G$2=1,Planungsrichtwerte_Übersicht!$C$6,IF(Bezug!$G$2=2,"-",Planungsrichtwerte_Übersicht!$C$18))</f>
        <v>40</v>
      </c>
      <c r="F15" s="4">
        <f ca="1">IF(Bezug!$G$2=1,Planungsrichtwerte_Übersicht!$C$7,IF(Bezug!$G$2=2,Planungsrichtwerte_Übersicht!$C$13,Planungsrichtwerte_Übersicht!$C$19))</f>
        <v>35</v>
      </c>
      <c r="G15" s="203" t="s">
        <v>56</v>
      </c>
      <c r="H15" s="203"/>
      <c r="I15" s="203"/>
    </row>
    <row r="16" spans="1:9" ht="15" x14ac:dyDescent="0.2">
      <c r="A16" s="4">
        <v>0.9</v>
      </c>
      <c r="B16" s="4">
        <f ca="1">IF(AND(Schalltool_HERZ!$K$28="JA",$C$3&gt;0),A16,0)</f>
        <v>0.9</v>
      </c>
      <c r="C16" s="16">
        <f t="shared" ca="1" si="0"/>
        <v>49.943651084272162</v>
      </c>
      <c r="D16" s="4">
        <f ca="1">IF(Bezug!$G$2=1,Planungsrichtwerte_Übersicht!$C$5,IF(Bezug!$G$2=2,Planungsrichtwerte_Übersicht!$C$11,Planungsrichtwerte_Übersicht!$C$17))</f>
        <v>45</v>
      </c>
      <c r="E16" s="4">
        <f ca="1">IF(Bezug!$G$2=1,Planungsrichtwerte_Übersicht!$C$6,IF(Bezug!$G$2=2,"-",Planungsrichtwerte_Übersicht!$C$18))</f>
        <v>40</v>
      </c>
      <c r="F16" s="4">
        <f ca="1">IF(Bezug!$G$2=1,Planungsrichtwerte_Übersicht!$C$7,IF(Bezug!$G$2=2,Planungsrichtwerte_Übersicht!$C$13,Planungsrichtwerte_Übersicht!$C$19))</f>
        <v>35</v>
      </c>
      <c r="G16" s="5" t="s">
        <v>41</v>
      </c>
      <c r="H16" s="46" t="s">
        <v>42</v>
      </c>
      <c r="I16" s="5" t="s">
        <v>43</v>
      </c>
    </row>
    <row r="17" spans="1:9" x14ac:dyDescent="0.2">
      <c r="A17" s="4">
        <v>1</v>
      </c>
      <c r="B17" s="4">
        <f ca="1">IF(AND(Schalltool_HERZ!$K$28="JA",$C$3&gt;0),A17,0)</f>
        <v>1</v>
      </c>
      <c r="C17" s="16">
        <f t="shared" ca="1" si="0"/>
        <v>49.028501273058659</v>
      </c>
      <c r="D17" s="4">
        <f ca="1">IF(Bezug!$G$2=1,Planungsrichtwerte_Übersicht!$C$5,IF(Bezug!$G$2=2,Planungsrichtwerte_Übersicht!$C$11,Planungsrichtwerte_Übersicht!$C$17))</f>
        <v>45</v>
      </c>
      <c r="E17" s="4">
        <f ca="1">IF(Bezug!$G$2=1,Planungsrichtwerte_Übersicht!$C$6,IF(Bezug!$G$2=2,"-",Planungsrichtwerte_Übersicht!$C$18))</f>
        <v>40</v>
      </c>
      <c r="F17" s="4">
        <f ca="1">IF(Bezug!$G$2=1,Planungsrichtwerte_Übersicht!$C$7,IF(Bezug!$G$2=2,Planungsrichtwerte_Übersicht!$C$13,Planungsrichtwerte_Übersicht!$C$19))</f>
        <v>35</v>
      </c>
      <c r="G17" s="14">
        <v>0</v>
      </c>
      <c r="H17" s="14">
        <v>0</v>
      </c>
      <c r="I17" s="4">
        <v>0</v>
      </c>
    </row>
    <row r="18" spans="1:9" x14ac:dyDescent="0.2">
      <c r="A18" s="4">
        <v>1.1000000000000001</v>
      </c>
      <c r="B18" s="4">
        <f ca="1">IF(AND(Schalltool_HERZ!$K$28="JA",$C$3&gt;0),A18,0)</f>
        <v>1.1000000000000001</v>
      </c>
      <c r="C18" s="16">
        <f t="shared" ca="1" si="0"/>
        <v>48.200647569894159</v>
      </c>
      <c r="D18" s="4">
        <f ca="1">IF(Bezug!$G$2=1,Planungsrichtwerte_Übersicht!$C$5,IF(Bezug!$G$2=2,Planungsrichtwerte_Übersicht!$C$11,Planungsrichtwerte_Übersicht!$C$17))</f>
        <v>45</v>
      </c>
      <c r="E18" s="4">
        <f ca="1">IF(Bezug!$G$2=1,Planungsrichtwerte_Übersicht!$C$6,IF(Bezug!$G$2=2,"-",Planungsrichtwerte_Übersicht!$C$18))</f>
        <v>40</v>
      </c>
      <c r="F18" s="4">
        <f ca="1">IF(Bezug!$G$2=1,Planungsrichtwerte_Übersicht!$C$7,IF(Bezug!$G$2=2,Planungsrichtwerte_Übersicht!$C$13,Planungsrichtwerte_Übersicht!$C$19))</f>
        <v>35</v>
      </c>
      <c r="G18" s="14">
        <f ca="1">D8</f>
        <v>45</v>
      </c>
      <c r="H18" s="14">
        <f ca="1">E8</f>
        <v>40</v>
      </c>
      <c r="I18" s="4">
        <f ca="1">F8</f>
        <v>35</v>
      </c>
    </row>
    <row r="19" spans="1:9" x14ac:dyDescent="0.2">
      <c r="A19" s="4">
        <v>1.2</v>
      </c>
      <c r="B19" s="4">
        <f ca="1">IF(AND(Schalltool_HERZ!$K$28="JA",$C$3&gt;0),A19,0)</f>
        <v>1.2</v>
      </c>
      <c r="C19" s="16">
        <f t="shared" ca="1" si="0"/>
        <v>47.444876352106164</v>
      </c>
      <c r="D19" s="4">
        <f ca="1">IF(Bezug!$G$2=1,Planungsrichtwerte_Übersicht!$C$5,IF(Bezug!$G$2=2,Planungsrichtwerte_Übersicht!$C$11,Planungsrichtwerte_Übersicht!$C$17))</f>
        <v>45</v>
      </c>
      <c r="E19" s="4">
        <f ca="1">IF(Bezug!$G$2=1,Planungsrichtwerte_Übersicht!$C$6,IF(Bezug!$G$2=2,"-",Planungsrichtwerte_Übersicht!$C$18))</f>
        <v>40</v>
      </c>
      <c r="F19" s="4">
        <f ca="1">IF(Bezug!$G$2=1,Planungsrichtwerte_Übersicht!$C$7,IF(Bezug!$G$2=2,Planungsrichtwerte_Übersicht!$C$13,Planungsrichtwerte_Übersicht!$C$19))</f>
        <v>35</v>
      </c>
      <c r="G19" s="17"/>
      <c r="H19" s="4"/>
    </row>
    <row r="20" spans="1:9" x14ac:dyDescent="0.2">
      <c r="A20" s="4">
        <v>1.3</v>
      </c>
      <c r="B20" s="4">
        <f ca="1">IF(AND(Schalltool_HERZ!$K$28="JA",$C$3&gt;0),A20,0)</f>
        <v>1.3</v>
      </c>
      <c r="C20" s="16">
        <f t="shared" ca="1" si="0"/>
        <v>46.749634226921927</v>
      </c>
      <c r="D20" s="4">
        <f ca="1">IF(Bezug!$G$2=1,Planungsrichtwerte_Übersicht!$C$5,IF(Bezug!$G$2=2,Planungsrichtwerte_Übersicht!$C$11,Planungsrichtwerte_Übersicht!$C$17))</f>
        <v>45</v>
      </c>
      <c r="E20" s="4">
        <f ca="1">IF(Bezug!$G$2=1,Planungsrichtwerte_Übersicht!$C$6,IF(Bezug!$G$2=2,"-",Planungsrichtwerte_Übersicht!$C$18))</f>
        <v>40</v>
      </c>
      <c r="F20" s="4">
        <f ca="1">IF(Bezug!$G$2=1,Planungsrichtwerte_Übersicht!$C$7,IF(Bezug!$G$2=2,Planungsrichtwerte_Übersicht!$C$13,Planungsrichtwerte_Übersicht!$C$19))</f>
        <v>35</v>
      </c>
      <c r="G20" s="4">
        <f ca="1">IF(Schalltool_HERZ!$K$28="JA",G21,0)</f>
        <v>1.6</v>
      </c>
      <c r="H20" s="4">
        <f ca="1">IF(Schalltool_HERZ!K28="JA",H21,0)</f>
        <v>2.8</v>
      </c>
      <c r="I20" s="4">
        <f ca="1">IF(Schalltool_HERZ!K28="JA",I21,0)</f>
        <v>5</v>
      </c>
    </row>
    <row r="21" spans="1:9" x14ac:dyDescent="0.2">
      <c r="A21" s="4">
        <v>1.4</v>
      </c>
      <c r="B21" s="4">
        <f ca="1">IF(AND(Schalltool_HERZ!$K$28="JA",$C$3&gt;0),A21,0)</f>
        <v>1.4</v>
      </c>
      <c r="C21" s="16">
        <f t="shared" ca="1" si="0"/>
        <v>46.105940559493902</v>
      </c>
      <c r="D21" s="4">
        <f ca="1">IF(Bezug!$G$2=1,Planungsrichtwerte_Übersicht!$C$5,IF(Bezug!$G$2=2,Planungsrichtwerte_Übersicht!$C$11,Planungsrichtwerte_Übersicht!$C$17))</f>
        <v>45</v>
      </c>
      <c r="E21" s="4">
        <f ca="1">IF(Bezug!$G$2=1,Planungsrichtwerte_Übersicht!$C$6,IF(Bezug!$G$2=2,"-",Planungsrichtwerte_Übersicht!$C$18))</f>
        <v>40</v>
      </c>
      <c r="F21" s="4">
        <f ca="1">IF(Bezug!$G$2=1,Planungsrichtwerte_Übersicht!$C$7,IF(Bezug!$G$2=2,Planungsrichtwerte_Übersicht!$C$13,Planungsrichtwerte_Übersicht!$C$19))</f>
        <v>35</v>
      </c>
      <c r="G21" s="4">
        <f ca="1">IF(Schalltool_HERZ!$K$28="JA",G8,0)</f>
        <v>1.6</v>
      </c>
      <c r="H21" s="4">
        <f ca="1">IF(Schalltool_HERZ!K28="JA",H8,0)</f>
        <v>2.8</v>
      </c>
      <c r="I21" s="4">
        <f ca="1">IF(Schalltool_HERZ!K28="JA",I8,0)</f>
        <v>5</v>
      </c>
    </row>
    <row r="22" spans="1:9" x14ac:dyDescent="0.2">
      <c r="A22" s="4">
        <v>1.5</v>
      </c>
      <c r="B22" s="4">
        <f ca="1">IF(AND(Schalltool_HERZ!$K$28="JA",$C$3&gt;0),A22,0)</f>
        <v>1.5</v>
      </c>
      <c r="C22" s="16">
        <f t="shared" ca="1" si="0"/>
        <v>45.506676091945039</v>
      </c>
      <c r="D22" s="4">
        <f ca="1">IF(Bezug!$G$2=1,Planungsrichtwerte_Übersicht!$C$5,IF(Bezug!$G$2=2,Planungsrichtwerte_Übersicht!$C$11,Planungsrichtwerte_Übersicht!$C$17))</f>
        <v>45</v>
      </c>
      <c r="E22" s="4">
        <f ca="1">IF(Bezug!$G$2=1,Planungsrichtwerte_Übersicht!$C$6,IF(Bezug!$G$2=2,"-",Planungsrichtwerte_Übersicht!$C$18))</f>
        <v>40</v>
      </c>
      <c r="F22" s="4">
        <f ca="1">IF(Bezug!$G$2=1,Planungsrichtwerte_Übersicht!$C$7,IF(Bezug!$G$2=2,Planungsrichtwerte_Übersicht!$C$13,Planungsrichtwerte_Übersicht!$C$19))</f>
        <v>35</v>
      </c>
      <c r="G22" s="17"/>
      <c r="H22" s="17"/>
    </row>
    <row r="23" spans="1:9" x14ac:dyDescent="0.2">
      <c r="A23" s="4">
        <v>1.6</v>
      </c>
      <c r="B23" s="4">
        <f ca="1">IF(AND(Schalltool_HERZ!$K$28="JA",$C$3&gt;0),A23,0)</f>
        <v>1.6</v>
      </c>
      <c r="C23" s="16">
        <f t="shared" ca="1" si="0"/>
        <v>44.946101619940166</v>
      </c>
      <c r="D23" s="4">
        <f ca="1">IF(Bezug!$G$2=1,Planungsrichtwerte_Übersicht!$C$5,IF(Bezug!$G$2=2,Planungsrichtwerte_Übersicht!$C$11,Planungsrichtwerte_Übersicht!$C$17))</f>
        <v>45</v>
      </c>
      <c r="E23" s="4">
        <f ca="1">IF(Bezug!$G$2=1,Planungsrichtwerte_Übersicht!$C$6,IF(Bezug!$G$2=2,"-",Planungsrichtwerte_Übersicht!$C$18))</f>
        <v>40</v>
      </c>
      <c r="F23" s="4">
        <f ca="1">IF(Bezug!$G$2=1,Planungsrichtwerte_Übersicht!$C$7,IF(Bezug!$G$2=2,Planungsrichtwerte_Übersicht!$C$13,Planungsrichtwerte_Übersicht!$C$19))</f>
        <v>35</v>
      </c>
      <c r="G23" s="17"/>
      <c r="H23" s="17"/>
    </row>
    <row r="24" spans="1:9" x14ac:dyDescent="0.2">
      <c r="A24" s="4">
        <v>1.7</v>
      </c>
      <c r="B24" s="4">
        <f ca="1">IF(AND(Schalltool_HERZ!$K$28="JA",$C$3&gt;0),A24,0)</f>
        <v>1.7</v>
      </c>
      <c r="C24" s="16">
        <f t="shared" ca="1" si="0"/>
        <v>44.419522845493184</v>
      </c>
      <c r="D24" s="4">
        <f ca="1">IF(Bezug!$G$2=1,Planungsrichtwerte_Übersicht!$C$5,IF(Bezug!$G$2=2,Planungsrichtwerte_Übersicht!$C$11,Planungsrichtwerte_Übersicht!$C$17))</f>
        <v>45</v>
      </c>
      <c r="E24" s="4">
        <f ca="1">IF(Bezug!$G$2=1,Planungsrichtwerte_Übersicht!$C$6,IF(Bezug!$G$2=2,"-",Planungsrichtwerte_Übersicht!$C$18))</f>
        <v>40</v>
      </c>
      <c r="F24" s="4">
        <f ca="1">IF(Bezug!$G$2=1,Planungsrichtwerte_Übersicht!$C$7,IF(Bezug!$G$2=2,Planungsrichtwerte_Übersicht!$C$13,Planungsrichtwerte_Übersicht!$C$19))</f>
        <v>35</v>
      </c>
      <c r="G24" s="17"/>
      <c r="H24" s="17"/>
    </row>
    <row r="25" spans="1:9" x14ac:dyDescent="0.2">
      <c r="A25" s="4">
        <v>1.8</v>
      </c>
      <c r="B25" s="4">
        <f ca="1">IF(AND(Schalltool_HERZ!$K$28="JA",$C$3&gt;0),A25,0)</f>
        <v>1.8</v>
      </c>
      <c r="C25" s="16">
        <f t="shared" ca="1" si="0"/>
        <v>43.923051170992537</v>
      </c>
      <c r="D25" s="4">
        <f ca="1">IF(Bezug!$G$2=1,Planungsrichtwerte_Übersicht!$C$5,IF(Bezug!$G$2=2,Planungsrichtwerte_Übersicht!$C$11,Planungsrichtwerte_Übersicht!$C$17))</f>
        <v>45</v>
      </c>
      <c r="E25" s="4">
        <f ca="1">IF(Bezug!$G$2=1,Planungsrichtwerte_Übersicht!$C$6,IF(Bezug!$G$2=2,"-",Planungsrichtwerte_Übersicht!$C$18))</f>
        <v>40</v>
      </c>
      <c r="F25" s="4">
        <f ca="1">IF(Bezug!$G$2=1,Planungsrichtwerte_Übersicht!$C$7,IF(Bezug!$G$2=2,Planungsrichtwerte_Übersicht!$C$13,Planungsrichtwerte_Übersicht!$C$19))</f>
        <v>35</v>
      </c>
      <c r="G25" s="17"/>
      <c r="H25" s="17"/>
    </row>
    <row r="26" spans="1:9" x14ac:dyDescent="0.2">
      <c r="A26" s="4">
        <v>1.9</v>
      </c>
      <c r="B26" s="4">
        <f ca="1">IF(AND(Schalltool_HERZ!$K$28="JA",$C$3&gt;0),A26,0)</f>
        <v>1.9</v>
      </c>
      <c r="C26" s="16">
        <f t="shared" ca="1" si="0"/>
        <v>43.453429254002081</v>
      </c>
      <c r="D26" s="4">
        <f ca="1">IF(Bezug!$G$2=1,Planungsrichtwerte_Übersicht!$C$5,IF(Bezug!$G$2=2,Planungsrichtwerte_Übersicht!$C$11,Planungsrichtwerte_Übersicht!$C$17))</f>
        <v>45</v>
      </c>
      <c r="E26" s="4">
        <f ca="1">IF(Bezug!$G$2=1,Planungsrichtwerte_Übersicht!$C$6,IF(Bezug!$G$2=2,"-",Planungsrichtwerte_Übersicht!$C$18))</f>
        <v>40</v>
      </c>
      <c r="F26" s="4">
        <f ca="1">IF(Bezug!$G$2=1,Planungsrichtwerte_Übersicht!$C$7,IF(Bezug!$G$2=2,Planungsrichtwerte_Übersicht!$C$13,Planungsrichtwerte_Übersicht!$C$19))</f>
        <v>35</v>
      </c>
      <c r="G26" s="17"/>
      <c r="H26" s="17"/>
    </row>
    <row r="27" spans="1:9" x14ac:dyDescent="0.2">
      <c r="A27" s="4">
        <v>2</v>
      </c>
      <c r="B27" s="4">
        <f ca="1">IF(AND(Schalltool_HERZ!$K$28="JA",$C$3&gt;0),A27,0)</f>
        <v>2</v>
      </c>
      <c r="C27" s="16">
        <f t="shared" ca="1" si="0"/>
        <v>43.007901359779041</v>
      </c>
      <c r="D27" s="4">
        <f ca="1">IF(Bezug!$G$2=1,Planungsrichtwerte_Übersicht!$C$5,IF(Bezug!$G$2=2,Planungsrichtwerte_Übersicht!$C$11,Planungsrichtwerte_Übersicht!$C$17))</f>
        <v>45</v>
      </c>
      <c r="E27" s="4">
        <f ca="1">IF(Bezug!$G$2=1,Planungsrichtwerte_Übersicht!$C$6,IF(Bezug!$G$2=2,"-",Planungsrichtwerte_Übersicht!$C$18))</f>
        <v>40</v>
      </c>
      <c r="F27" s="4">
        <f ca="1">IF(Bezug!$G$2=1,Planungsrichtwerte_Übersicht!$C$7,IF(Bezug!$G$2=2,Planungsrichtwerte_Übersicht!$C$13,Planungsrichtwerte_Übersicht!$C$19))</f>
        <v>35</v>
      </c>
      <c r="G27" s="17"/>
      <c r="H27" s="17"/>
    </row>
    <row r="28" spans="1:9" x14ac:dyDescent="0.2">
      <c r="A28" s="4">
        <v>2.1</v>
      </c>
      <c r="B28" s="4">
        <f ca="1">IF(AND(Schalltool_HERZ!$K$28="JA",$C$3&gt;0),A28,0)</f>
        <v>2.1</v>
      </c>
      <c r="C28" s="16">
        <f t="shared" ca="1" si="0"/>
        <v>42.584115378380275</v>
      </c>
      <c r="D28" s="4">
        <f ca="1">IF(Bezug!$G$2=1,Planungsrichtwerte_Übersicht!$C$5,IF(Bezug!$G$2=2,Planungsrichtwerte_Übersicht!$C$11,Planungsrichtwerte_Übersicht!$C$17))</f>
        <v>45</v>
      </c>
      <c r="E28" s="4">
        <f ca="1">IF(Bezug!$G$2=1,Planungsrichtwerte_Übersicht!$C$6,IF(Bezug!$G$2=2,"-",Planungsrichtwerte_Übersicht!$C$18))</f>
        <v>40</v>
      </c>
      <c r="F28" s="4">
        <f ca="1">IF(Bezug!$G$2=1,Planungsrichtwerte_Übersicht!$C$7,IF(Bezug!$G$2=2,Planungsrichtwerte_Übersicht!$C$13,Planungsrichtwerte_Übersicht!$C$19))</f>
        <v>35</v>
      </c>
      <c r="G28" s="17"/>
      <c r="H28" s="17"/>
    </row>
    <row r="29" spans="1:9" x14ac:dyDescent="0.2">
      <c r="A29" s="4">
        <v>2.2000000000000002</v>
      </c>
      <c r="B29" s="4">
        <f ca="1">IF(AND(Schalltool_HERZ!$K$28="JA",$C$3&gt;0),A29,0)</f>
        <v>2.2000000000000002</v>
      </c>
      <c r="C29" s="16">
        <f t="shared" ca="1" si="0"/>
        <v>42.180047656614533</v>
      </c>
      <c r="D29" s="4">
        <f ca="1">IF(Bezug!$G$2=1,Planungsrichtwerte_Übersicht!$C$5,IF(Bezug!$G$2=2,Planungsrichtwerte_Übersicht!$C$11,Planungsrichtwerte_Übersicht!$C$17))</f>
        <v>45</v>
      </c>
      <c r="E29" s="4">
        <f ca="1">IF(Bezug!$G$2=1,Planungsrichtwerte_Übersicht!$C$6,IF(Bezug!$G$2=2,"-",Planungsrichtwerte_Übersicht!$C$18))</f>
        <v>40</v>
      </c>
      <c r="F29" s="4">
        <f ca="1">IF(Bezug!$G$2=1,Planungsrichtwerte_Übersicht!$C$7,IF(Bezug!$G$2=2,Planungsrichtwerte_Übersicht!$C$13,Planungsrichtwerte_Übersicht!$C$19))</f>
        <v>35</v>
      </c>
      <c r="G29" s="17"/>
      <c r="H29" s="17"/>
    </row>
    <row r="30" spans="1:9" x14ac:dyDescent="0.2">
      <c r="A30" s="4">
        <v>2.2999999999999998</v>
      </c>
      <c r="B30" s="4">
        <f ca="1">IF(AND(Schalltool_HERZ!$K$28="JA",$C$3&gt;0),A30,0)</f>
        <v>2.2999999999999998</v>
      </c>
      <c r="C30" s="16">
        <f t="shared" ca="1" si="0"/>
        <v>41.793944552706805</v>
      </c>
      <c r="D30" s="4">
        <f ca="1">IF(Bezug!$G$2=1,Planungsrichtwerte_Übersicht!$C$5,IF(Bezug!$G$2=2,Planungsrichtwerte_Übersicht!$C$11,Planungsrichtwerte_Übersicht!$C$17))</f>
        <v>45</v>
      </c>
      <c r="E30" s="4">
        <f ca="1">IF(Bezug!$G$2=1,Planungsrichtwerte_Übersicht!$C$6,IF(Bezug!$G$2=2,"-",Planungsrichtwerte_Übersicht!$C$18))</f>
        <v>40</v>
      </c>
      <c r="F30" s="4">
        <f ca="1">IF(Bezug!$G$2=1,Planungsrichtwerte_Übersicht!$C$7,IF(Bezug!$G$2=2,Planungsrichtwerte_Übersicht!$C$13,Planungsrichtwerte_Übersicht!$C$19))</f>
        <v>35</v>
      </c>
      <c r="G30" s="17"/>
      <c r="H30" s="17"/>
    </row>
    <row r="31" spans="1:9" x14ac:dyDescent="0.2">
      <c r="A31" s="4">
        <v>2.4</v>
      </c>
      <c r="B31" s="4">
        <f ca="1">IF(AND(Schalltool_HERZ!$K$28="JA",$C$3&gt;0),A31,0)</f>
        <v>2.4</v>
      </c>
      <c r="C31" s="16">
        <f t="shared" ca="1" si="0"/>
        <v>41.424276438826539</v>
      </c>
      <c r="D31" s="4">
        <f ca="1">IF(Bezug!$G$2=1,Planungsrichtwerte_Übersicht!$C$5,IF(Bezug!$G$2=2,Planungsrichtwerte_Übersicht!$C$11,Planungsrichtwerte_Übersicht!$C$17))</f>
        <v>45</v>
      </c>
      <c r="E31" s="4">
        <f ca="1">IF(Bezug!$G$2=1,Planungsrichtwerte_Übersicht!$C$6,IF(Bezug!$G$2=2,"-",Planungsrichtwerte_Übersicht!$C$18))</f>
        <v>40</v>
      </c>
      <c r="F31" s="4">
        <f ca="1">IF(Bezug!$G$2=1,Planungsrichtwerte_Übersicht!$C$7,IF(Bezug!$G$2=2,Planungsrichtwerte_Übersicht!$C$13,Planungsrichtwerte_Übersicht!$C$19))</f>
        <v>35</v>
      </c>
      <c r="G31" s="17"/>
      <c r="H31" s="17"/>
    </row>
    <row r="32" spans="1:9" x14ac:dyDescent="0.2">
      <c r="A32" s="4">
        <v>2.5</v>
      </c>
      <c r="B32" s="4">
        <f ca="1">IF(AND(Schalltool_HERZ!$K$28="JA",$C$3&gt;0),A32,0)</f>
        <v>2.5</v>
      </c>
      <c r="C32" s="16">
        <f t="shared" ca="1" si="0"/>
        <v>41.069701099617909</v>
      </c>
      <c r="D32" s="4">
        <f ca="1">IF(Bezug!$G$2=1,Planungsrichtwerte_Übersicht!$C$5,IF(Bezug!$G$2=2,Planungsrichtwerte_Übersicht!$C$11,Planungsrichtwerte_Übersicht!$C$17))</f>
        <v>45</v>
      </c>
      <c r="E32" s="4">
        <f ca="1">IF(Bezug!$G$2=1,Planungsrichtwerte_Übersicht!$C$6,IF(Bezug!$G$2=2,"-",Planungsrichtwerte_Übersicht!$C$18))</f>
        <v>40</v>
      </c>
      <c r="F32" s="4">
        <f ca="1">IF(Bezug!$G$2=1,Planungsrichtwerte_Übersicht!$C$7,IF(Bezug!$G$2=2,Planungsrichtwerte_Übersicht!$C$13,Planungsrichtwerte_Übersicht!$C$19))</f>
        <v>35</v>
      </c>
      <c r="G32" s="17"/>
      <c r="H32" s="17"/>
    </row>
    <row r="33" spans="1:8" x14ac:dyDescent="0.2">
      <c r="A33" s="4">
        <v>2.6</v>
      </c>
      <c r="B33" s="4">
        <f ca="1">IF(AND(Schalltool_HERZ!$K$28="JA",$C$3&gt;0),A33,0)</f>
        <v>2.6</v>
      </c>
      <c r="C33" s="16">
        <f t="shared" ca="1" si="0"/>
        <v>40.729034313642302</v>
      </c>
      <c r="D33" s="4">
        <f ca="1">IF(Bezug!$G$2=1,Planungsrichtwerte_Übersicht!$C$5,IF(Bezug!$G$2=2,Planungsrichtwerte_Übersicht!$C$11,Planungsrichtwerte_Übersicht!$C$17))</f>
        <v>45</v>
      </c>
      <c r="E33" s="4">
        <f ca="1">IF(Bezug!$G$2=1,Planungsrichtwerte_Übersicht!$C$6,IF(Bezug!$G$2=2,"-",Planungsrichtwerte_Übersicht!$C$18))</f>
        <v>40</v>
      </c>
      <c r="F33" s="4">
        <f ca="1">IF(Bezug!$G$2=1,Planungsrichtwerte_Übersicht!$C$7,IF(Bezug!$G$2=2,Planungsrichtwerte_Übersicht!$C$13,Planungsrichtwerte_Übersicht!$C$19))</f>
        <v>35</v>
      </c>
      <c r="G33" s="17"/>
      <c r="H33" s="17"/>
    </row>
    <row r="34" spans="1:8" x14ac:dyDescent="0.2">
      <c r="A34" s="4">
        <v>2.7</v>
      </c>
      <c r="B34" s="4">
        <f ca="1">IF(AND(Schalltool_HERZ!$K$28="JA",$C$3&gt;0),A34,0)</f>
        <v>2.7</v>
      </c>
      <c r="C34" s="16">
        <f t="shared" ca="1" si="0"/>
        <v>40.40122598987891</v>
      </c>
      <c r="D34" s="4">
        <f ca="1">IF(Bezug!$G$2=1,Planungsrichtwerte_Übersicht!$C$5,IF(Bezug!$G$2=2,Planungsrichtwerte_Übersicht!$C$11,Planungsrichtwerte_Übersicht!$C$17))</f>
        <v>45</v>
      </c>
      <c r="E34" s="4">
        <f ca="1">IF(Bezug!$G$2=1,Planungsrichtwerte_Übersicht!$C$6,IF(Bezug!$G$2=2,"-",Planungsrichtwerte_Übersicht!$C$18))</f>
        <v>40</v>
      </c>
      <c r="F34" s="4">
        <f ca="1">IF(Bezug!$G$2=1,Planungsrichtwerte_Übersicht!$C$7,IF(Bezug!$G$2=2,Planungsrichtwerte_Übersicht!$C$13,Planungsrichtwerte_Übersicht!$C$19))</f>
        <v>35</v>
      </c>
      <c r="G34" s="17"/>
      <c r="H34" s="17"/>
    </row>
    <row r="35" spans="1:8" x14ac:dyDescent="0.2">
      <c r="A35" s="4">
        <v>2.8</v>
      </c>
      <c r="B35" s="4">
        <f ca="1">IF(AND(Schalltool_HERZ!$K$28="JA",$C$3&gt;0),A35,0)</f>
        <v>2.8</v>
      </c>
      <c r="C35" s="16">
        <f t="shared" ca="1" si="0"/>
        <v>40.085340646214277</v>
      </c>
      <c r="D35" s="4">
        <f ca="1">IF(Bezug!$G$2=1,Planungsrichtwerte_Übersicht!$C$5,IF(Bezug!$G$2=2,Planungsrichtwerte_Übersicht!$C$11,Planungsrichtwerte_Übersicht!$C$17))</f>
        <v>45</v>
      </c>
      <c r="E35" s="4">
        <f ca="1">IF(Bezug!$G$2=1,Planungsrichtwerte_Übersicht!$C$6,IF(Bezug!$G$2=2,"-",Planungsrichtwerte_Übersicht!$C$18))</f>
        <v>40</v>
      </c>
      <c r="F35" s="4">
        <f ca="1">IF(Bezug!$G$2=1,Planungsrichtwerte_Übersicht!$C$7,IF(Bezug!$G$2=2,Planungsrichtwerte_Übersicht!$C$13,Planungsrichtwerte_Übersicht!$C$19))</f>
        <v>35</v>
      </c>
      <c r="G35" s="17"/>
      <c r="H35" s="17"/>
    </row>
    <row r="36" spans="1:8" x14ac:dyDescent="0.2">
      <c r="A36" s="4">
        <v>2.9</v>
      </c>
      <c r="B36" s="4">
        <f ca="1">IF(AND(Schalltool_HERZ!$K$28="JA",$C$3&gt;0),A36,0)</f>
        <v>2.9</v>
      </c>
      <c r="C36" s="16">
        <f t="shared" ca="1" si="0"/>
        <v>39.780541315079539</v>
      </c>
      <c r="D36" s="4">
        <f ca="1">IF(Bezug!$G$2=1,Planungsrichtwerte_Übersicht!$C$5,IF(Bezug!$G$2=2,Planungsrichtwerte_Übersicht!$C$11,Planungsrichtwerte_Übersicht!$C$17))</f>
        <v>45</v>
      </c>
      <c r="E36" s="4">
        <f ca="1">IF(Bezug!$G$2=1,Planungsrichtwerte_Übersicht!$C$6,IF(Bezug!$G$2=2,"-",Planungsrichtwerte_Übersicht!$C$18))</f>
        <v>40</v>
      </c>
      <c r="F36" s="4">
        <f ca="1">IF(Bezug!$G$2=1,Planungsrichtwerte_Übersicht!$C$7,IF(Bezug!$G$2=2,Planungsrichtwerte_Übersicht!$C$13,Planungsrichtwerte_Übersicht!$C$19))</f>
        <v>35</v>
      </c>
      <c r="G36" s="17"/>
      <c r="H36" s="17"/>
    </row>
    <row r="37" spans="1:8" x14ac:dyDescent="0.2">
      <c r="A37" s="4">
        <v>3</v>
      </c>
      <c r="B37" s="4">
        <f ca="1">IF(AND(Schalltool_HERZ!$K$28="JA",$C$3&gt;0),A37,0)</f>
        <v>3</v>
      </c>
      <c r="C37" s="16">
        <f t="shared" ca="1" si="0"/>
        <v>39.486076178665414</v>
      </c>
      <c r="D37" s="4">
        <f ca="1">IF(Bezug!$G$2=1,Planungsrichtwerte_Übersicht!$C$5,IF(Bezug!$G$2=2,Planungsrichtwerte_Übersicht!$C$11,Planungsrichtwerte_Übersicht!$C$17))</f>
        <v>45</v>
      </c>
      <c r="E37" s="4">
        <f ca="1">IF(Bezug!$G$2=1,Planungsrichtwerte_Übersicht!$C$6,IF(Bezug!$G$2=2,"-",Planungsrichtwerte_Übersicht!$C$18))</f>
        <v>40</v>
      </c>
      <c r="F37" s="4">
        <f ca="1">IF(Bezug!$G$2=1,Planungsrichtwerte_Übersicht!$C$7,IF(Bezug!$G$2=2,Planungsrichtwerte_Übersicht!$C$13,Planungsrichtwerte_Übersicht!$C$19))</f>
        <v>35</v>
      </c>
      <c r="G37" s="17"/>
      <c r="H37" s="17"/>
    </row>
    <row r="38" spans="1:8" x14ac:dyDescent="0.2">
      <c r="A38" s="4">
        <v>3.1</v>
      </c>
      <c r="B38" s="4">
        <f ca="1">IF(AND(Schalltool_HERZ!$K$28="JA",$C$3&gt;0),A38,0)</f>
        <v>3.1</v>
      </c>
      <c r="C38" s="16">
        <f t="shared" ca="1" si="0"/>
        <v>39.201267396373211</v>
      </c>
      <c r="D38" s="4">
        <f ca="1">IF(Bezug!$G$2=1,Planungsrichtwerte_Übersicht!$C$5,IF(Bezug!$G$2=2,Planungsrichtwerte_Übersicht!$C$11,Planungsrichtwerte_Übersicht!$C$17))</f>
        <v>45</v>
      </c>
      <c r="E38" s="4">
        <f ca="1">IF(Bezug!$G$2=1,Planungsrichtwerte_Übersicht!$C$6,IF(Bezug!$G$2=2,"-",Planungsrichtwerte_Übersicht!$C$18))</f>
        <v>40</v>
      </c>
      <c r="F38" s="4">
        <f ca="1">IF(Bezug!$G$2=1,Planungsrichtwerte_Übersicht!$C$7,IF(Bezug!$G$2=2,Planungsrichtwerte_Übersicht!$C$13,Planungsrichtwerte_Übersicht!$C$19))</f>
        <v>35</v>
      </c>
      <c r="G38" s="17"/>
      <c r="H38" s="17"/>
    </row>
    <row r="39" spans="1:8" x14ac:dyDescent="0.2">
      <c r="A39" s="4">
        <v>3.2</v>
      </c>
      <c r="B39" s="4">
        <f ca="1">IF(AND(Schalltool_HERZ!$K$28="JA",$C$3&gt;0),A39,0)</f>
        <v>3.2</v>
      </c>
      <c r="C39" s="16">
        <f t="shared" ca="1" si="0"/>
        <v>38.92550170666054</v>
      </c>
      <c r="D39" s="4">
        <f ca="1">IF(Bezug!$G$2=1,Planungsrichtwerte_Übersicht!$C$5,IF(Bezug!$G$2=2,Planungsrichtwerte_Übersicht!$C$11,Planungsrichtwerte_Übersicht!$C$17))</f>
        <v>45</v>
      </c>
      <c r="E39" s="4">
        <f ca="1">IF(Bezug!$G$2=1,Planungsrichtwerte_Übersicht!$C$6,IF(Bezug!$G$2=2,"-",Planungsrichtwerte_Übersicht!$C$18))</f>
        <v>40</v>
      </c>
      <c r="F39" s="4">
        <f ca="1">IF(Bezug!$G$2=1,Planungsrichtwerte_Übersicht!$C$7,IF(Bezug!$G$2=2,Planungsrichtwerte_Übersicht!$C$13,Planungsrichtwerte_Übersicht!$C$19))</f>
        <v>35</v>
      </c>
      <c r="G39" s="17"/>
      <c r="H39" s="17"/>
    </row>
    <row r="40" spans="1:8" x14ac:dyDescent="0.2">
      <c r="A40" s="4">
        <v>3.3</v>
      </c>
      <c r="B40" s="4">
        <f ca="1">IF(AND(Schalltool_HERZ!$K$28="JA",$C$3&gt;0),A40,0)</f>
        <v>3.3</v>
      </c>
      <c r="C40" s="16">
        <f t="shared" ca="1" si="0"/>
        <v>38.658222475500914</v>
      </c>
      <c r="D40" s="4">
        <f ca="1">IF(Bezug!$G$2=1,Planungsrichtwerte_Übersicht!$C$5,IF(Bezug!$G$2=2,Planungsrichtwerte_Übersicht!$C$11,Planungsrichtwerte_Übersicht!$C$17))</f>
        <v>45</v>
      </c>
      <c r="E40" s="4">
        <f ca="1">IF(Bezug!$G$2=1,Planungsrichtwerte_Übersicht!$C$6,IF(Bezug!$G$2=2,"-",Planungsrichtwerte_Übersicht!$C$18))</f>
        <v>40</v>
      </c>
      <c r="F40" s="4">
        <f ca="1">IF(Bezug!$G$2=1,Planungsrichtwerte_Übersicht!$C$7,IF(Bezug!$G$2=2,Planungsrichtwerte_Übersicht!$C$13,Planungsrichtwerte_Übersicht!$C$19))</f>
        <v>35</v>
      </c>
      <c r="G40" s="17"/>
      <c r="H40" s="17"/>
    </row>
    <row r="41" spans="1:8" x14ac:dyDescent="0.2">
      <c r="A41" s="4">
        <v>3.4</v>
      </c>
      <c r="B41" s="4">
        <f ca="1">IF(AND(Schalltool_HERZ!$K$28="JA",$C$3&gt;0),A41,0)</f>
        <v>3.4</v>
      </c>
      <c r="C41" s="16">
        <f t="shared" ca="1" si="0"/>
        <v>38.398922932213559</v>
      </c>
      <c r="D41" s="4">
        <f ca="1">IF(Bezug!$G$2=1,Planungsrichtwerte_Übersicht!$C$5,IF(Bezug!$G$2=2,Planungsrichtwerte_Übersicht!$C$11,Planungsrichtwerte_Übersicht!$C$17))</f>
        <v>45</v>
      </c>
      <c r="E41" s="4">
        <f ca="1">IF(Bezug!$G$2=1,Planungsrichtwerte_Übersicht!$C$6,IF(Bezug!$G$2=2,"-",Planungsrichtwerte_Übersicht!$C$18))</f>
        <v>40</v>
      </c>
      <c r="F41" s="4">
        <f ca="1">IF(Bezug!$G$2=1,Planungsrichtwerte_Übersicht!$C$7,IF(Bezug!$G$2=2,Planungsrichtwerte_Übersicht!$C$13,Planungsrichtwerte_Übersicht!$C$19))</f>
        <v>35</v>
      </c>
      <c r="G41" s="17"/>
      <c r="H41" s="17"/>
    </row>
    <row r="42" spans="1:8" x14ac:dyDescent="0.2">
      <c r="A42" s="4">
        <v>3.5</v>
      </c>
      <c r="B42" s="4">
        <f ca="1">IF(AND(Schalltool_HERZ!$K$28="JA",$C$3&gt;0),A42,0)</f>
        <v>3.5</v>
      </c>
      <c r="C42" s="16">
        <f t="shared" ca="1" si="0"/>
        <v>38.147140386053152</v>
      </c>
      <c r="D42" s="4">
        <f ca="1">IF(Bezug!$G$2=1,Planungsrichtwerte_Übersicht!$C$5,IF(Bezug!$G$2=2,Planungsrichtwerte_Übersicht!$C$11,Planungsrichtwerte_Übersicht!$C$17))</f>
        <v>45</v>
      </c>
      <c r="E42" s="4">
        <f ca="1">IF(Bezug!$G$2=1,Planungsrichtwerte_Übersicht!$C$6,IF(Bezug!$G$2=2,"-",Planungsrichtwerte_Übersicht!$C$18))</f>
        <v>40</v>
      </c>
      <c r="F42" s="4">
        <f ca="1">IF(Bezug!$G$2=1,Planungsrichtwerte_Übersicht!$C$7,IF(Bezug!$G$2=2,Planungsrichtwerte_Übersicht!$C$13,Planungsrichtwerte_Übersicht!$C$19))</f>
        <v>35</v>
      </c>
      <c r="G42" s="17"/>
      <c r="H42" s="17"/>
    </row>
    <row r="43" spans="1:8" x14ac:dyDescent="0.2">
      <c r="A43" s="4">
        <v>3.6</v>
      </c>
      <c r="B43" s="4">
        <f ca="1">IF(AND(Schalltool_HERZ!$K$28="JA",$C$3&gt;0),A43,0)</f>
        <v>3.6</v>
      </c>
      <c r="C43" s="16">
        <f t="shared" ca="1" si="0"/>
        <v>37.902451257712912</v>
      </c>
      <c r="D43" s="4">
        <f ca="1">IF(Bezug!$G$2=1,Planungsrichtwerte_Übersicht!$C$5,IF(Bezug!$G$2=2,Planungsrichtwerte_Übersicht!$C$11,Planungsrichtwerte_Übersicht!$C$17))</f>
        <v>45</v>
      </c>
      <c r="E43" s="4">
        <f ca="1">IF(Bezug!$G$2=1,Planungsrichtwerte_Übersicht!$C$6,IF(Bezug!$G$2=2,"-",Planungsrichtwerte_Übersicht!$C$18))</f>
        <v>40</v>
      </c>
      <c r="F43" s="4">
        <f ca="1">IF(Bezug!$G$2=1,Planungsrichtwerte_Übersicht!$C$7,IF(Bezug!$G$2=2,Planungsrichtwerte_Übersicht!$C$13,Planungsrichtwerte_Übersicht!$C$19))</f>
        <v>35</v>
      </c>
      <c r="G43" s="17"/>
      <c r="H43" s="17"/>
    </row>
    <row r="44" spans="1:8" x14ac:dyDescent="0.2">
      <c r="A44" s="4">
        <v>3.7</v>
      </c>
      <c r="B44" s="4">
        <f ca="1">IF(AND(Schalltool_HERZ!$K$28="JA",$C$3&gt;0),A44,0)</f>
        <v>3.7</v>
      </c>
      <c r="C44" s="16">
        <f t="shared" ca="1" si="0"/>
        <v>37.664466791718766</v>
      </c>
      <c r="D44" s="4">
        <f ca="1">IF(Bezug!$G$2=1,Planungsrichtwerte_Übersicht!$C$5,IF(Bezug!$G$2=2,Planungsrichtwerte_Übersicht!$C$11,Planungsrichtwerte_Übersicht!$C$17))</f>
        <v>45</v>
      </c>
      <c r="E44" s="4">
        <f ca="1">IF(Bezug!$G$2=1,Planungsrichtwerte_Übersicht!$C$6,IF(Bezug!$G$2=2,"-",Planungsrichtwerte_Übersicht!$C$18))</f>
        <v>40</v>
      </c>
      <c r="F44" s="4">
        <f ca="1">IF(Bezug!$G$2=1,Planungsrichtwerte_Übersicht!$C$7,IF(Bezug!$G$2=2,Planungsrichtwerte_Übersicht!$C$13,Planungsrichtwerte_Übersicht!$C$19))</f>
        <v>35</v>
      </c>
      <c r="G44" s="17"/>
      <c r="H44" s="17"/>
    </row>
    <row r="45" spans="1:8" x14ac:dyDescent="0.2">
      <c r="A45" s="4">
        <v>3.8</v>
      </c>
      <c r="B45" s="4">
        <f ca="1">IF(AND(Schalltool_HERZ!$K$28="JA",$C$3&gt;0),A45,0)</f>
        <v>3.8</v>
      </c>
      <c r="C45" s="16">
        <f t="shared" ca="1" si="0"/>
        <v>37.432829340722463</v>
      </c>
      <c r="D45" s="4">
        <f ca="1">IF(Bezug!$G$2=1,Planungsrichtwerte_Übersicht!$C$5,IF(Bezug!$G$2=2,Planungsrichtwerte_Übersicht!$C$11,Planungsrichtwerte_Übersicht!$C$17))</f>
        <v>45</v>
      </c>
      <c r="E45" s="4">
        <f ca="1">IF(Bezug!$G$2=1,Planungsrichtwerte_Übersicht!$C$6,IF(Bezug!$G$2=2,"-",Planungsrichtwerte_Übersicht!$C$18))</f>
        <v>40</v>
      </c>
      <c r="F45" s="4">
        <f ca="1">IF(Bezug!$G$2=1,Planungsrichtwerte_Übersicht!$C$7,IF(Bezug!$G$2=2,Planungsrichtwerte_Übersicht!$C$13,Planungsrichtwerte_Übersicht!$C$19))</f>
        <v>35</v>
      </c>
      <c r="G45" s="17"/>
      <c r="H45" s="17"/>
    </row>
    <row r="46" spans="1:8" x14ac:dyDescent="0.2">
      <c r="A46" s="4">
        <v>3.9</v>
      </c>
      <c r="B46" s="4">
        <f ca="1">IF(AND(Schalltool_HERZ!$K$28="JA",$C$3&gt;0),A46,0)</f>
        <v>3.9</v>
      </c>
      <c r="C46" s="16">
        <f t="shared" ca="1" si="0"/>
        <v>37.207209132528675</v>
      </c>
      <c r="D46" s="4">
        <f ca="1">IF(Bezug!$G$2=1,Planungsrichtwerte_Übersicht!$C$5,IF(Bezug!$G$2=2,Planungsrichtwerte_Übersicht!$C$11,Planungsrichtwerte_Übersicht!$C$17))</f>
        <v>45</v>
      </c>
      <c r="E46" s="4">
        <f ca="1">IF(Bezug!$G$2=1,Planungsrichtwerte_Übersicht!$C$6,IF(Bezug!$G$2=2,"-",Planungsrichtwerte_Übersicht!$C$18))</f>
        <v>40</v>
      </c>
      <c r="F46" s="4">
        <f ca="1">IF(Bezug!$G$2=1,Planungsrichtwerte_Übersicht!$C$7,IF(Bezug!$G$2=2,Planungsrichtwerte_Übersicht!$C$13,Planungsrichtwerte_Übersicht!$C$19))</f>
        <v>35</v>
      </c>
      <c r="G46" s="17"/>
      <c r="H46" s="17"/>
    </row>
    <row r="47" spans="1:8" x14ac:dyDescent="0.2">
      <c r="A47" s="4">
        <v>4</v>
      </c>
      <c r="B47" s="4">
        <f ca="1">IF(AND(Schalltool_HERZ!$K$28="JA",$C$3&gt;0),A47,0)</f>
        <v>4</v>
      </c>
      <c r="C47" s="16">
        <f t="shared" ca="1" si="0"/>
        <v>36.987301446499416</v>
      </c>
      <c r="D47" s="4">
        <f ca="1">IF(Bezug!$G$2=1,Planungsrichtwerte_Übersicht!$C$5,IF(Bezug!$G$2=2,Planungsrichtwerte_Übersicht!$C$11,Planungsrichtwerte_Übersicht!$C$17))</f>
        <v>45</v>
      </c>
      <c r="E47" s="4">
        <f ca="1">IF(Bezug!$G$2=1,Planungsrichtwerte_Übersicht!$C$6,IF(Bezug!$G$2=2,"-",Planungsrichtwerte_Übersicht!$C$18))</f>
        <v>40</v>
      </c>
      <c r="F47" s="4">
        <f ca="1">IF(Bezug!$G$2=1,Planungsrichtwerte_Übersicht!$C$7,IF(Bezug!$G$2=2,Planungsrichtwerte_Übersicht!$C$13,Planungsrichtwerte_Übersicht!$C$19))</f>
        <v>35</v>
      </c>
      <c r="G47" s="17"/>
      <c r="H47" s="17"/>
    </row>
    <row r="48" spans="1:8" x14ac:dyDescent="0.2">
      <c r="A48" s="4">
        <v>4.0999999999999996</v>
      </c>
      <c r="B48" s="4">
        <f ca="1">IF(AND(Schalltool_HERZ!$K$28="JA",$C$3&gt;0),A48,0)</f>
        <v>4.0999999999999996</v>
      </c>
      <c r="C48" s="16">
        <f t="shared" ca="1" si="0"/>
        <v>36.77282413866395</v>
      </c>
      <c r="D48" s="4">
        <f ca="1">IF(Bezug!$G$2=1,Planungsrichtwerte_Übersicht!$C$5,IF(Bezug!$G$2=2,Planungsrichtwerte_Übersicht!$C$11,Planungsrichtwerte_Übersicht!$C$17))</f>
        <v>45</v>
      </c>
      <c r="E48" s="4">
        <f ca="1">IF(Bezug!$G$2=1,Planungsrichtwerte_Übersicht!$C$6,IF(Bezug!$G$2=2,"-",Planungsrichtwerte_Übersicht!$C$18))</f>
        <v>40</v>
      </c>
      <c r="F48" s="4">
        <f ca="1">IF(Bezug!$G$2=1,Planungsrichtwerte_Übersicht!$C$7,IF(Bezug!$G$2=2,Planungsrichtwerte_Übersicht!$C$13,Planungsrichtwerte_Übersicht!$C$19))</f>
        <v>35</v>
      </c>
      <c r="G48" s="17"/>
      <c r="H48" s="17"/>
    </row>
    <row r="49" spans="1:8" x14ac:dyDescent="0.2">
      <c r="A49" s="4">
        <v>4.2</v>
      </c>
      <c r="B49" s="4">
        <f ca="1">IF(AND(Schalltool_HERZ!$K$28="JA",$C$3&gt;0),A49,0)</f>
        <v>4.2</v>
      </c>
      <c r="C49" s="16">
        <f t="shared" ca="1" si="0"/>
        <v>36.56351546510065</v>
      </c>
      <c r="D49" s="4">
        <f ca="1">IF(Bezug!$G$2=1,Planungsrichtwerte_Übersicht!$C$5,IF(Bezug!$G$2=2,Planungsrichtwerte_Übersicht!$C$11,Planungsrichtwerte_Übersicht!$C$17))</f>
        <v>45</v>
      </c>
      <c r="E49" s="4">
        <f ca="1">IF(Bezug!$G$2=1,Planungsrichtwerte_Übersicht!$C$6,IF(Bezug!$G$2=2,"-",Planungsrichtwerte_Übersicht!$C$18))</f>
        <v>40</v>
      </c>
      <c r="F49" s="4">
        <f ca="1">IF(Bezug!$G$2=1,Planungsrichtwerte_Übersicht!$C$7,IF(Bezug!$G$2=2,Planungsrichtwerte_Übersicht!$C$13,Planungsrichtwerte_Übersicht!$C$19))</f>
        <v>35</v>
      </c>
      <c r="G49" s="17"/>
      <c r="H49" s="17"/>
    </row>
    <row r="50" spans="1:8" x14ac:dyDescent="0.2">
      <c r="A50" s="4">
        <v>4.3</v>
      </c>
      <c r="B50" s="4">
        <f ca="1">IF(AND(Schalltool_HERZ!$K$28="JA",$C$3&gt;0),A50,0)</f>
        <v>4.3</v>
      </c>
      <c r="C50" s="16">
        <f t="shared" ca="1" si="0"/>
        <v>36.359132161466931</v>
      </c>
      <c r="D50" s="4">
        <f ca="1">IF(Bezug!$G$2=1,Planungsrichtwerte_Übersicht!$C$5,IF(Bezug!$G$2=2,Planungsrichtwerte_Übersicht!$C$11,Planungsrichtwerte_Übersicht!$C$17))</f>
        <v>45</v>
      </c>
      <c r="E50" s="4">
        <f ca="1">IF(Bezug!$G$2=1,Planungsrichtwerte_Übersicht!$C$6,IF(Bezug!$G$2=2,"-",Planungsrichtwerte_Übersicht!$C$18))</f>
        <v>40</v>
      </c>
      <c r="F50" s="4">
        <f ca="1">IF(Bezug!$G$2=1,Planungsrichtwerte_Übersicht!$C$7,IF(Bezug!$G$2=2,Planungsrichtwerte_Übersicht!$C$13,Planungsrichtwerte_Übersicht!$C$19))</f>
        <v>35</v>
      </c>
      <c r="G50" s="17"/>
      <c r="H50" s="17"/>
    </row>
    <row r="51" spans="1:8" x14ac:dyDescent="0.2">
      <c r="A51" s="4">
        <v>4.4000000000000004</v>
      </c>
      <c r="B51" s="4">
        <f ca="1">IF(AND(Schalltool_HERZ!$K$28="JA",$C$3&gt;0),A51,0)</f>
        <v>4.4000000000000004</v>
      </c>
      <c r="C51" s="16">
        <f t="shared" ca="1" si="0"/>
        <v>36.159447743334908</v>
      </c>
      <c r="D51" s="4">
        <f ca="1">IF(Bezug!$G$2=1,Planungsrichtwerte_Übersicht!$C$5,IF(Bezug!$G$2=2,Planungsrichtwerte_Übersicht!$C$11,Planungsrichtwerte_Übersicht!$C$17))</f>
        <v>45</v>
      </c>
      <c r="E51" s="4">
        <f ca="1">IF(Bezug!$G$2=1,Planungsrichtwerte_Übersicht!$C$6,IF(Bezug!$G$2=2,"-",Planungsrichtwerte_Übersicht!$C$18))</f>
        <v>40</v>
      </c>
      <c r="F51" s="4">
        <f ca="1">IF(Bezug!$G$2=1,Planungsrichtwerte_Übersicht!$C$7,IF(Bezug!$G$2=2,Planungsrichtwerte_Übersicht!$C$13,Planungsrichtwerte_Übersicht!$C$19))</f>
        <v>35</v>
      </c>
      <c r="G51" s="17"/>
      <c r="H51" s="17"/>
    </row>
    <row r="52" spans="1:8" x14ac:dyDescent="0.2">
      <c r="A52" s="4">
        <v>4.5</v>
      </c>
      <c r="B52" s="4">
        <f ca="1">IF(AND(Schalltool_HERZ!$K$28="JA",$C$3&gt;0),A52,0)</f>
        <v>4.5</v>
      </c>
      <c r="C52" s="16">
        <f t="shared" ca="1" si="0"/>
        <v>35.964250997551787</v>
      </c>
      <c r="D52" s="4">
        <f ca="1">IF(Bezug!$G$2=1,Planungsrichtwerte_Übersicht!$C$5,IF(Bezug!$G$2=2,Planungsrichtwerte_Übersicht!$C$11,Planungsrichtwerte_Übersicht!$C$17))</f>
        <v>45</v>
      </c>
      <c r="E52" s="4">
        <f ca="1">IF(Bezug!$G$2=1,Planungsrichtwerte_Übersicht!$C$6,IF(Bezug!$G$2=2,"-",Planungsrichtwerte_Übersicht!$C$18))</f>
        <v>40</v>
      </c>
      <c r="F52" s="4">
        <f ca="1">IF(Bezug!$G$2=1,Planungsrichtwerte_Übersicht!$C$7,IF(Bezug!$G$2=2,Planungsrichtwerte_Übersicht!$C$13,Planungsrichtwerte_Übersicht!$C$19))</f>
        <v>35</v>
      </c>
      <c r="G52" s="17"/>
      <c r="H52" s="17"/>
    </row>
    <row r="53" spans="1:8" x14ac:dyDescent="0.2">
      <c r="A53" s="4">
        <v>4.5999999999999996</v>
      </c>
      <c r="B53" s="4">
        <f ca="1">IF(AND(Schalltool_HERZ!$K$28="JA",$C$3&gt;0),A53,0)</f>
        <v>4.5999999999999996</v>
      </c>
      <c r="C53" s="16">
        <f t="shared" ca="1" si="0"/>
        <v>35.773344639427179</v>
      </c>
      <c r="D53" s="4">
        <f ca="1">IF(Bezug!$G$2=1,Planungsrichtwerte_Übersicht!$C$5,IF(Bezug!$G$2=2,Planungsrichtwerte_Übersicht!$C$11,Planungsrichtwerte_Übersicht!$C$17))</f>
        <v>45</v>
      </c>
      <c r="E53" s="4">
        <f ca="1">IF(Bezug!$G$2=1,Planungsrichtwerte_Übersicht!$C$6,IF(Bezug!$G$2=2,"-",Planungsrichtwerte_Übersicht!$C$18))</f>
        <v>40</v>
      </c>
      <c r="F53" s="4">
        <f ca="1">IF(Bezug!$G$2=1,Planungsrichtwerte_Übersicht!$C$7,IF(Bezug!$G$2=2,Planungsrichtwerte_Übersicht!$C$13,Planungsrichtwerte_Übersicht!$C$19))</f>
        <v>35</v>
      </c>
      <c r="G53" s="17"/>
      <c r="H53" s="17"/>
    </row>
    <row r="54" spans="1:8" x14ac:dyDescent="0.2">
      <c r="A54" s="4">
        <v>4.7</v>
      </c>
      <c r="B54" s="4">
        <f ca="1">IF(AND(Schalltool_HERZ!$K$28="JA",$C$3&gt;0),A54,0)</f>
        <v>4.7</v>
      </c>
      <c r="C54" s="16">
        <f t="shared" ca="1" si="0"/>
        <v>35.586544114344314</v>
      </c>
      <c r="D54" s="4">
        <f ca="1">IF(Bezug!$G$2=1,Planungsrichtwerte_Übersicht!$C$5,IF(Bezug!$G$2=2,Planungsrichtwerte_Übersicht!$C$11,Planungsrichtwerte_Übersicht!$C$17))</f>
        <v>45</v>
      </c>
      <c r="E54" s="4">
        <f ca="1">IF(Bezug!$G$2=1,Planungsrichtwerte_Übersicht!$C$6,IF(Bezug!$G$2=2,"-",Planungsrichtwerte_Übersicht!$C$18))</f>
        <v>40</v>
      </c>
      <c r="F54" s="4">
        <f ca="1">IF(Bezug!$G$2=1,Planungsrichtwerte_Übersicht!$C$7,IF(Bezug!$G$2=2,Planungsrichtwerte_Übersicht!$C$13,Planungsrichtwerte_Übersicht!$C$19))</f>
        <v>35</v>
      </c>
      <c r="G54" s="17"/>
      <c r="H54" s="17"/>
    </row>
    <row r="55" spans="1:8" x14ac:dyDescent="0.2">
      <c r="A55" s="4">
        <v>4.8</v>
      </c>
      <c r="B55" s="4">
        <f ca="1">IF(AND(Schalltool_HERZ!$K$28="JA",$C$3&gt;0),A55,0)</f>
        <v>4.8</v>
      </c>
      <c r="C55" s="16">
        <f t="shared" ca="1" si="0"/>
        <v>35.403676525546913</v>
      </c>
      <c r="D55" s="4">
        <f ca="1">IF(Bezug!$G$2=1,Planungsrichtwerte_Übersicht!$C$5,IF(Bezug!$G$2=2,Planungsrichtwerte_Übersicht!$C$11,Planungsrichtwerte_Übersicht!$C$17))</f>
        <v>45</v>
      </c>
      <c r="E55" s="4">
        <f ca="1">IF(Bezug!$G$2=1,Planungsrichtwerte_Übersicht!$C$6,IF(Bezug!$G$2=2,"-",Planungsrichtwerte_Übersicht!$C$18))</f>
        <v>40</v>
      </c>
      <c r="F55" s="4">
        <f ca="1">IF(Bezug!$G$2=1,Planungsrichtwerte_Übersicht!$C$7,IF(Bezug!$G$2=2,Planungsrichtwerte_Übersicht!$C$13,Planungsrichtwerte_Übersicht!$C$19))</f>
        <v>35</v>
      </c>
      <c r="G55" s="17"/>
      <c r="H55" s="17"/>
    </row>
    <row r="56" spans="1:8" x14ac:dyDescent="0.2">
      <c r="A56" s="4">
        <v>4.9000000000000004</v>
      </c>
      <c r="B56" s="4">
        <f ca="1">IF(AND(Schalltool_HERZ!$K$28="JA",$C$3&gt;0),A56,0)</f>
        <v>4.9000000000000004</v>
      </c>
      <c r="C56" s="16">
        <f t="shared" ca="1" si="0"/>
        <v>35.224579672488389</v>
      </c>
      <c r="D56" s="4">
        <f ca="1">IF(Bezug!$G$2=1,Planungsrichtwerte_Übersicht!$C$5,IF(Bezug!$G$2=2,Planungsrichtwerte_Übersicht!$C$11,Planungsrichtwerte_Übersicht!$C$17))</f>
        <v>45</v>
      </c>
      <c r="E56" s="4">
        <f ca="1">IF(Bezug!$G$2=1,Planungsrichtwerte_Übersicht!$C$6,IF(Bezug!$G$2=2,"-",Planungsrichtwerte_Übersicht!$C$18))</f>
        <v>40</v>
      </c>
      <c r="F56" s="4">
        <f ca="1">IF(Bezug!$G$2=1,Planungsrichtwerte_Übersicht!$C$7,IF(Bezug!$G$2=2,Planungsrichtwerte_Übersicht!$C$13,Planungsrichtwerte_Übersicht!$C$19))</f>
        <v>35</v>
      </c>
      <c r="G56" s="17"/>
      <c r="H56" s="17"/>
    </row>
    <row r="57" spans="1:8" x14ac:dyDescent="0.2">
      <c r="A57" s="4">
        <v>5</v>
      </c>
      <c r="B57" s="4">
        <f ca="1">IF(AND(Schalltool_HERZ!$K$28="JA",$C$3&gt;0),A57,0)</f>
        <v>5</v>
      </c>
      <c r="C57" s="16">
        <f t="shared" ca="1" si="0"/>
        <v>35.049101186338291</v>
      </c>
      <c r="D57" s="4">
        <f ca="1">IF(Bezug!$G$2=1,Planungsrichtwerte_Übersicht!$C$5,IF(Bezug!$G$2=2,Planungsrichtwerte_Übersicht!$C$11,Planungsrichtwerte_Übersicht!$C$17))</f>
        <v>45</v>
      </c>
      <c r="E57" s="4">
        <f ca="1">IF(Bezug!$G$2=1,Planungsrichtwerte_Übersicht!$C$6,IF(Bezug!$G$2=2,"-",Planungsrichtwerte_Übersicht!$C$18))</f>
        <v>40</v>
      </c>
      <c r="F57" s="4">
        <f ca="1">IF(Bezug!$G$2=1,Planungsrichtwerte_Übersicht!$C$7,IF(Bezug!$G$2=2,Planungsrichtwerte_Übersicht!$C$13,Planungsrichtwerte_Übersicht!$C$19))</f>
        <v>35</v>
      </c>
      <c r="G57" s="17"/>
      <c r="H57" s="17"/>
    </row>
    <row r="58" spans="1:8" x14ac:dyDescent="0.2">
      <c r="A58" s="4">
        <v>5.0999999999999996</v>
      </c>
      <c r="B58" s="4">
        <f ca="1">IF(AND(Schalltool_HERZ!$K$28="JA",$C$3&gt;0),A58,0)</f>
        <v>5.0999999999999996</v>
      </c>
      <c r="C58" s="16">
        <f t="shared" ca="1" si="0"/>
        <v>34.877097751099932</v>
      </c>
      <c r="D58" s="4">
        <f ca="1">IF(Bezug!$G$2=1,Planungsrichtwerte_Übersicht!$C$5,IF(Bezug!$G$2=2,Planungsrichtwerte_Übersicht!$C$11,Planungsrichtwerte_Übersicht!$C$17))</f>
        <v>45</v>
      </c>
      <c r="E58" s="4">
        <f ca="1">IF(Bezug!$G$2=1,Planungsrichtwerte_Übersicht!$C$6,IF(Bezug!$G$2=2,"-",Planungsrichtwerte_Übersicht!$C$18))</f>
        <v>40</v>
      </c>
      <c r="F58" s="4">
        <f ca="1">IF(Bezug!$G$2=1,Planungsrichtwerte_Übersicht!$C$7,IF(Bezug!$G$2=2,Planungsrichtwerte_Übersicht!$C$13,Planungsrichtwerte_Übersicht!$C$19))</f>
        <v>35</v>
      </c>
      <c r="G58" s="17"/>
      <c r="H58" s="17"/>
    </row>
    <row r="59" spans="1:8" x14ac:dyDescent="0.2">
      <c r="A59" s="4">
        <v>5.2</v>
      </c>
      <c r="B59" s="4">
        <f ca="1">IF(AND(Schalltool_HERZ!$K$28="JA",$C$3&gt;0),A59,0)</f>
        <v>5.2</v>
      </c>
      <c r="C59" s="16">
        <f t="shared" ca="1" si="0"/>
        <v>34.708434400362677</v>
      </c>
      <c r="D59" s="4">
        <f ca="1">IF(Bezug!$G$2=1,Planungsrichtwerte_Übersicht!$C$5,IF(Bezug!$G$2=2,Planungsrichtwerte_Übersicht!$C$11,Planungsrichtwerte_Übersicht!$C$17))</f>
        <v>45</v>
      </c>
      <c r="E59" s="4">
        <f ca="1">IF(Bezug!$G$2=1,Planungsrichtwerte_Übersicht!$C$6,IF(Bezug!$G$2=2,"-",Planungsrichtwerte_Übersicht!$C$18))</f>
        <v>40</v>
      </c>
      <c r="F59" s="4">
        <f ca="1">IF(Bezug!$G$2=1,Planungsrichtwerte_Übersicht!$C$7,IF(Bezug!$G$2=2,Planungsrichtwerte_Übersicht!$C$13,Planungsrichtwerte_Übersicht!$C$19))</f>
        <v>35</v>
      </c>
      <c r="G59" s="17"/>
      <c r="H59" s="17"/>
    </row>
    <row r="60" spans="1:8" x14ac:dyDescent="0.2">
      <c r="A60" s="4">
        <v>5.3</v>
      </c>
      <c r="B60" s="4">
        <f ca="1">IF(AND(Schalltool_HERZ!$K$28="JA",$C$3&gt;0),A60,0)</f>
        <v>5.3</v>
      </c>
      <c r="C60" s="16">
        <f t="shared" ca="1" si="0"/>
        <v>34.542983881042879</v>
      </c>
      <c r="D60" s="4">
        <f ca="1">IF(Bezug!$G$2=1,Planungsrichtwerte_Übersicht!$C$5,IF(Bezug!$G$2=2,Planungsrichtwerte_Übersicht!$C$11,Planungsrichtwerte_Übersicht!$C$17))</f>
        <v>45</v>
      </c>
      <c r="E60" s="4">
        <f ca="1">IF(Bezug!$G$2=1,Planungsrichtwerte_Übersicht!$C$6,IF(Bezug!$G$2=2,"-",Planungsrichtwerte_Übersicht!$C$18))</f>
        <v>40</v>
      </c>
      <c r="F60" s="4">
        <f ca="1">IF(Bezug!$G$2=1,Planungsrichtwerte_Übersicht!$C$7,IF(Bezug!$G$2=2,Planungsrichtwerte_Übersicht!$C$13,Planungsrichtwerte_Übersicht!$C$19))</f>
        <v>35</v>
      </c>
      <c r="G60" s="17"/>
      <c r="H60" s="17"/>
    </row>
    <row r="61" spans="1:8" x14ac:dyDescent="0.2">
      <c r="A61" s="4">
        <v>5.4</v>
      </c>
      <c r="B61" s="4">
        <f ca="1">IF(AND(Schalltool_HERZ!$K$28="JA",$C$3&gt;0),A61,0)</f>
        <v>5.4</v>
      </c>
      <c r="C61" s="16">
        <f t="shared" ca="1" si="0"/>
        <v>34.380626076599292</v>
      </c>
      <c r="D61" s="4">
        <f ca="1">IF(Bezug!$G$2=1,Planungsrichtwerte_Übersicht!$C$5,IF(Bezug!$G$2=2,Planungsrichtwerte_Übersicht!$C$11,Planungsrichtwerte_Übersicht!$C$17))</f>
        <v>45</v>
      </c>
      <c r="E61" s="4">
        <f ca="1">IF(Bezug!$G$2=1,Planungsrichtwerte_Übersicht!$C$6,IF(Bezug!$G$2=2,"-",Planungsrichtwerte_Übersicht!$C$18))</f>
        <v>40</v>
      </c>
      <c r="F61" s="4">
        <f ca="1">IF(Bezug!$G$2=1,Planungsrichtwerte_Übersicht!$C$7,IF(Bezug!$G$2=2,Planungsrichtwerte_Übersicht!$C$13,Planungsrichtwerte_Übersicht!$C$19))</f>
        <v>35</v>
      </c>
      <c r="G61" s="17"/>
      <c r="H61" s="17"/>
    </row>
    <row r="62" spans="1:8" x14ac:dyDescent="0.2">
      <c r="A62" s="4">
        <v>5.5</v>
      </c>
      <c r="B62" s="4">
        <f ca="1">IF(AND(Schalltool_HERZ!$K$28="JA",$C$3&gt;0),A62,0)</f>
        <v>5.5</v>
      </c>
      <c r="C62" s="16">
        <f t="shared" ca="1" si="0"/>
        <v>34.221247483173784</v>
      </c>
      <c r="D62" s="4">
        <f ca="1">IF(Bezug!$G$2=1,Planungsrichtwerte_Übersicht!$C$5,IF(Bezug!$G$2=2,Planungsrichtwerte_Übersicht!$C$11,Planungsrichtwerte_Übersicht!$C$17))</f>
        <v>45</v>
      </c>
      <c r="E62" s="4">
        <f ca="1">IF(Bezug!$G$2=1,Planungsrichtwerte_Übersicht!$C$6,IF(Bezug!$G$2=2,"-",Planungsrichtwerte_Übersicht!$C$18))</f>
        <v>40</v>
      </c>
      <c r="F62" s="4">
        <f ca="1">IF(Bezug!$G$2=1,Planungsrichtwerte_Übersicht!$C$7,IF(Bezug!$G$2=2,Planungsrichtwerte_Übersicht!$C$13,Planungsrichtwerte_Übersicht!$C$19))</f>
        <v>35</v>
      </c>
      <c r="G62" s="17"/>
      <c r="H62" s="17"/>
    </row>
    <row r="63" spans="1:8" x14ac:dyDescent="0.2">
      <c r="A63" s="4">
        <v>5.6</v>
      </c>
      <c r="B63" s="4">
        <f ca="1">IF(AND(Schalltool_HERZ!$K$28="JA",$C$3&gt;0),A63,0)</f>
        <v>5.6</v>
      </c>
      <c r="C63" s="16">
        <f t="shared" ca="1" si="0"/>
        <v>34.064740732934652</v>
      </c>
      <c r="D63" s="4">
        <f ca="1">IF(Bezug!$G$2=1,Planungsrichtwerte_Übersicht!$C$5,IF(Bezug!$G$2=2,Planungsrichtwerte_Übersicht!$C$11,Planungsrichtwerte_Übersicht!$C$17))</f>
        <v>45</v>
      </c>
      <c r="E63" s="4">
        <f ca="1">IF(Bezug!$G$2=1,Planungsrichtwerte_Übersicht!$C$6,IF(Bezug!$G$2=2,"-",Planungsrichtwerte_Übersicht!$C$18))</f>
        <v>40</v>
      </c>
      <c r="F63" s="4">
        <f ca="1">IF(Bezug!$G$2=1,Planungsrichtwerte_Übersicht!$C$7,IF(Bezug!$G$2=2,Planungsrichtwerte_Übersicht!$C$13,Planungsrichtwerte_Übersicht!$C$19))</f>
        <v>35</v>
      </c>
      <c r="G63" s="17"/>
      <c r="H63" s="17"/>
    </row>
    <row r="64" spans="1:8" x14ac:dyDescent="0.2">
      <c r="A64" s="4">
        <v>5.7</v>
      </c>
      <c r="B64" s="4">
        <f ca="1">IF(AND(Schalltool_HERZ!$K$28="JA",$C$3&gt;0),A64,0)</f>
        <v>5.7</v>
      </c>
      <c r="C64" s="16">
        <f t="shared" ca="1" si="0"/>
        <v>33.911004159608837</v>
      </c>
      <c r="D64" s="4">
        <f ca="1">IF(Bezug!$G$2=1,Planungsrichtwerte_Übersicht!$C$5,IF(Bezug!$G$2=2,Planungsrichtwerte_Übersicht!$C$11,Planungsrichtwerte_Übersicht!$C$17))</f>
        <v>45</v>
      </c>
      <c r="E64" s="4">
        <f ca="1">IF(Bezug!$G$2=1,Planungsrichtwerte_Übersicht!$C$6,IF(Bezug!$G$2=2,"-",Planungsrichtwerte_Übersicht!$C$18))</f>
        <v>40</v>
      </c>
      <c r="F64" s="4">
        <f ca="1">IF(Bezug!$G$2=1,Planungsrichtwerte_Übersicht!$C$7,IF(Bezug!$G$2=2,Planungsrichtwerte_Übersicht!$C$13,Planungsrichtwerte_Übersicht!$C$19))</f>
        <v>35</v>
      </c>
      <c r="G64" s="17"/>
      <c r="H64" s="17"/>
    </row>
    <row r="65" spans="1:8" x14ac:dyDescent="0.2">
      <c r="A65" s="4">
        <v>5.8</v>
      </c>
      <c r="B65" s="4">
        <f ca="1">IF(AND(Schalltool_HERZ!$K$28="JA",$C$3&gt;0),A65,0)</f>
        <v>5.8</v>
      </c>
      <c r="C65" s="16">
        <f t="shared" ca="1" si="0"/>
        <v>33.759941401799921</v>
      </c>
      <c r="D65" s="4">
        <f ca="1">IF(Bezug!$G$2=1,Planungsrichtwerte_Übersicht!$C$5,IF(Bezug!$G$2=2,Planungsrichtwerte_Übersicht!$C$11,Planungsrichtwerte_Übersicht!$C$17))</f>
        <v>45</v>
      </c>
      <c r="E65" s="4">
        <f ca="1">IF(Bezug!$G$2=1,Planungsrichtwerte_Übersicht!$C$6,IF(Bezug!$G$2=2,"-",Planungsrichtwerte_Übersicht!$C$18))</f>
        <v>40</v>
      </c>
      <c r="F65" s="4">
        <f ca="1">IF(Bezug!$G$2=1,Planungsrichtwerte_Übersicht!$C$7,IF(Bezug!$G$2=2,Planungsrichtwerte_Übersicht!$C$13,Planungsrichtwerte_Übersicht!$C$19))</f>
        <v>35</v>
      </c>
      <c r="G65" s="17"/>
      <c r="H65" s="17"/>
    </row>
    <row r="66" spans="1:8" x14ac:dyDescent="0.2">
      <c r="A66" s="4">
        <v>5.9</v>
      </c>
      <c r="B66" s="4">
        <f ca="1">IF(AND(Schalltool_HERZ!$K$28="JA",$C$3&gt;0),A66,0)</f>
        <v>5.9</v>
      </c>
      <c r="C66" s="16">
        <f t="shared" ca="1" si="0"/>
        <v>33.611461040215779</v>
      </c>
      <c r="D66" s="4">
        <f ca="1">IF(Bezug!$G$2=1,Planungsrichtwerte_Übersicht!$C$5,IF(Bezug!$G$2=2,Planungsrichtwerte_Übersicht!$C$11,Planungsrichtwerte_Übersicht!$C$17))</f>
        <v>45</v>
      </c>
      <c r="E66" s="4">
        <f ca="1">IF(Bezug!$G$2=1,Planungsrichtwerte_Übersicht!$C$6,IF(Bezug!$G$2=2,"-",Planungsrichtwerte_Übersicht!$C$18))</f>
        <v>40</v>
      </c>
      <c r="F66" s="4">
        <f ca="1">IF(Bezug!$G$2=1,Planungsrichtwerte_Übersicht!$C$7,IF(Bezug!$G$2=2,Planungsrichtwerte_Übersicht!$C$13,Planungsrichtwerte_Übersicht!$C$19))</f>
        <v>35</v>
      </c>
      <c r="G66" s="17"/>
      <c r="H66" s="17"/>
    </row>
    <row r="67" spans="1:8" x14ac:dyDescent="0.2">
      <c r="A67" s="4">
        <v>6</v>
      </c>
      <c r="B67" s="4">
        <f ca="1">IF(AND(Schalltool_HERZ!$K$28="JA",$C$3&gt;0),A67,0)</f>
        <v>6</v>
      </c>
      <c r="C67" s="16">
        <f t="shared" ca="1" si="0"/>
        <v>33.465476265385789</v>
      </c>
      <c r="D67" s="4">
        <f ca="1">IF(Bezug!$G$2=1,Planungsrichtwerte_Übersicht!$C$5,IF(Bezug!$G$2=2,Planungsrichtwerte_Übersicht!$C$11,Planungsrichtwerte_Übersicht!$C$17))</f>
        <v>45</v>
      </c>
      <c r="E67" s="4">
        <f ca="1">IF(Bezug!$G$2=1,Planungsrichtwerte_Übersicht!$C$6,IF(Bezug!$G$2=2,"-",Planungsrichtwerte_Übersicht!$C$18))</f>
        <v>40</v>
      </c>
      <c r="F67" s="4">
        <f ca="1">IF(Bezug!$G$2=1,Planungsrichtwerte_Übersicht!$C$7,IF(Bezug!$G$2=2,Planungsrichtwerte_Übersicht!$C$13,Planungsrichtwerte_Übersicht!$C$19))</f>
        <v>35</v>
      </c>
      <c r="G67" s="17"/>
      <c r="H67" s="17"/>
    </row>
    <row r="68" spans="1:8" x14ac:dyDescent="0.2">
      <c r="A68" s="4">
        <v>6.1</v>
      </c>
      <c r="B68" s="4">
        <f ca="1">IF(AND(Schalltool_HERZ!$K$28="JA",$C$3&gt;0),A68,0)</f>
        <v>6.1</v>
      </c>
      <c r="C68" s="16">
        <f t="shared" ca="1" si="0"/>
        <v>33.321904572843323</v>
      </c>
      <c r="D68" s="4">
        <f ca="1">IF(Bezug!$G$2=1,Planungsrichtwerte_Übersicht!$C$5,IF(Bezug!$G$2=2,Planungsrichtwerte_Übersicht!$C$11,Planungsrichtwerte_Übersicht!$C$17))</f>
        <v>45</v>
      </c>
      <c r="E68" s="4">
        <f ca="1">IF(Bezug!$G$2=1,Planungsrichtwerte_Übersicht!$C$6,IF(Bezug!$G$2=2,"-",Planungsrichtwerte_Übersicht!$C$18))</f>
        <v>40</v>
      </c>
      <c r="F68" s="4">
        <f ca="1">IF(Bezug!$G$2=1,Planungsrichtwerte_Übersicht!$C$7,IF(Bezug!$G$2=2,Planungsrichtwerte_Übersicht!$C$13,Planungsrichtwerte_Übersicht!$C$19))</f>
        <v>35</v>
      </c>
      <c r="G68" s="17"/>
      <c r="H68" s="17"/>
    </row>
    <row r="69" spans="1:8" x14ac:dyDescent="0.2">
      <c r="A69" s="4">
        <v>6.2</v>
      </c>
      <c r="B69" s="4">
        <f ca="1">IF(AND(Schalltool_HERZ!$K$28="JA",$C$3&gt;0),A69,0)</f>
        <v>6.2</v>
      </c>
      <c r="C69" s="16">
        <f t="shared" ca="1" si="0"/>
        <v>33.180667483093586</v>
      </c>
      <c r="D69" s="4">
        <f ca="1">IF(Bezug!$G$2=1,Planungsrichtwerte_Übersicht!$C$5,IF(Bezug!$G$2=2,Planungsrichtwerte_Übersicht!$C$11,Planungsrichtwerte_Übersicht!$C$17))</f>
        <v>45</v>
      </c>
      <c r="E69" s="4">
        <f ca="1">IF(Bezug!$G$2=1,Planungsrichtwerte_Übersicht!$C$6,IF(Bezug!$G$2=2,"-",Planungsrichtwerte_Übersicht!$C$18))</f>
        <v>40</v>
      </c>
      <c r="F69" s="4">
        <f ca="1">IF(Bezug!$G$2=1,Planungsrichtwerte_Übersicht!$C$7,IF(Bezug!$G$2=2,Planungsrichtwerte_Übersicht!$C$13,Planungsrichtwerte_Übersicht!$C$19))</f>
        <v>35</v>
      </c>
      <c r="G69" s="17"/>
      <c r="H69" s="17"/>
    </row>
    <row r="70" spans="1:8" x14ac:dyDescent="0.2">
      <c r="A70" s="4">
        <v>6.3</v>
      </c>
      <c r="B70" s="4">
        <f ca="1">IF(AND(Schalltool_HERZ!$K$28="JA",$C$3&gt;0),A70,0)</f>
        <v>6.3</v>
      </c>
      <c r="C70" s="16">
        <f t="shared" ca="1" si="0"/>
        <v>33.04169028398703</v>
      </c>
      <c r="D70" s="4">
        <f ca="1">IF(Bezug!$G$2=1,Planungsrichtwerte_Übersicht!$C$5,IF(Bezug!$G$2=2,Planungsrichtwerte_Übersicht!$C$11,Planungsrichtwerte_Übersicht!$C$17))</f>
        <v>45</v>
      </c>
      <c r="E70" s="4">
        <f ca="1">IF(Bezug!$G$2=1,Planungsrichtwerte_Übersicht!$C$6,IF(Bezug!$G$2=2,"-",Planungsrichtwerte_Übersicht!$C$18))</f>
        <v>40</v>
      </c>
      <c r="F70" s="4">
        <f ca="1">IF(Bezug!$G$2=1,Planungsrichtwerte_Übersicht!$C$7,IF(Bezug!$G$2=2,Planungsrichtwerte_Übersicht!$C$13,Planungsrichtwerte_Übersicht!$C$19))</f>
        <v>35</v>
      </c>
      <c r="G70" s="17"/>
      <c r="H70" s="17"/>
    </row>
    <row r="71" spans="1:8" x14ac:dyDescent="0.2">
      <c r="A71" s="4">
        <v>6.4</v>
      </c>
      <c r="B71" s="4">
        <f ca="1">IF(AND(Schalltool_HERZ!$K$28="JA",$C$3&gt;0),A71,0)</f>
        <v>6.4</v>
      </c>
      <c r="C71" s="16">
        <f t="shared" ca="1" si="0"/>
        <v>32.904901793380915</v>
      </c>
      <c r="D71" s="4">
        <f ca="1">IF(Bezug!$G$2=1,Planungsrichtwerte_Übersicht!$C$5,IF(Bezug!$G$2=2,Planungsrichtwerte_Übersicht!$C$11,Planungsrichtwerte_Übersicht!$C$17))</f>
        <v>45</v>
      </c>
      <c r="E71" s="4">
        <f ca="1">IF(Bezug!$G$2=1,Planungsrichtwerte_Übersicht!$C$6,IF(Bezug!$G$2=2,"-",Planungsrichtwerte_Übersicht!$C$18))</f>
        <v>40</v>
      </c>
      <c r="F71" s="4">
        <f ca="1">IF(Bezug!$G$2=1,Planungsrichtwerte_Übersicht!$C$7,IF(Bezug!$G$2=2,Planungsrichtwerte_Übersicht!$C$13,Planungsrichtwerte_Übersicht!$C$19))</f>
        <v>35</v>
      </c>
      <c r="G71" s="17"/>
      <c r="H71" s="17"/>
    </row>
    <row r="72" spans="1:8" x14ac:dyDescent="0.2">
      <c r="A72" s="4">
        <v>6.5</v>
      </c>
      <c r="B72" s="4">
        <f ca="1">IF(AND(Schalltool_HERZ!$K$28="JA",$C$3&gt;0),A72,0)</f>
        <v>6.5</v>
      </c>
      <c r="C72" s="16">
        <f t="shared" ca="1" si="0"/>
        <v>32.770234140201552</v>
      </c>
      <c r="D72" s="4">
        <f ca="1">IF(Bezug!$G$2=1,Planungsrichtwerte_Übersicht!$C$5,IF(Bezug!$G$2=2,Planungsrichtwerte_Übersicht!$C$11,Planungsrichtwerte_Übersicht!$C$17))</f>
        <v>45</v>
      </c>
      <c r="E72" s="4">
        <f ca="1">IF(Bezug!$G$2=1,Planungsrichtwerte_Übersicht!$C$6,IF(Bezug!$G$2=2,"-",Planungsrichtwerte_Übersicht!$C$18))</f>
        <v>40</v>
      </c>
      <c r="F72" s="4">
        <f ca="1">IF(Bezug!$G$2=1,Planungsrichtwerte_Übersicht!$C$7,IF(Bezug!$G$2=2,Planungsrichtwerte_Übersicht!$C$13,Planungsrichtwerte_Übersicht!$C$19))</f>
        <v>35</v>
      </c>
      <c r="G72" s="17"/>
      <c r="H72" s="17"/>
    </row>
    <row r="73" spans="1:8" x14ac:dyDescent="0.2">
      <c r="A73" s="4">
        <v>6.6</v>
      </c>
      <c r="B73" s="4">
        <f ca="1">IF(AND(Schalltool_HERZ!$K$28="JA",$C$3&gt;0),A73,0)</f>
        <v>6.6</v>
      </c>
      <c r="C73" s="16">
        <f t="shared" ref="C73:C136" ca="1" si="1">$C$3+10*LOG($C$2/(4*PI()*B73^2))+$C$4+$C$5</f>
        <v>32.637622562221289</v>
      </c>
      <c r="D73" s="4">
        <f ca="1">IF(Bezug!$G$2=1,Planungsrichtwerte_Übersicht!$C$5,IF(Bezug!$G$2=2,Planungsrichtwerte_Übersicht!$C$11,Planungsrichtwerte_Übersicht!$C$17))</f>
        <v>45</v>
      </c>
      <c r="E73" s="4">
        <f ca="1">IF(Bezug!$G$2=1,Planungsrichtwerte_Übersicht!$C$6,IF(Bezug!$G$2=2,"-",Planungsrichtwerte_Übersicht!$C$18))</f>
        <v>40</v>
      </c>
      <c r="F73" s="4">
        <f ca="1">IF(Bezug!$G$2=1,Planungsrichtwerte_Übersicht!$C$7,IF(Bezug!$G$2=2,Planungsrichtwerte_Übersicht!$C$13,Planungsrichtwerte_Übersicht!$C$19))</f>
        <v>35</v>
      </c>
      <c r="G73" s="17"/>
      <c r="H73" s="17"/>
    </row>
    <row r="74" spans="1:8" x14ac:dyDescent="0.2">
      <c r="A74" s="4">
        <v>6.7</v>
      </c>
      <c r="B74" s="4">
        <f ca="1">IF(AND(Schalltool_HERZ!$K$28="JA",$C$3&gt;0),A74,0)</f>
        <v>6.7</v>
      </c>
      <c r="C74" s="16">
        <f t="shared" ca="1" si="1"/>
        <v>32.507005219042135</v>
      </c>
      <c r="D74" s="4">
        <f ca="1">IF(Bezug!$G$2=1,Planungsrichtwerte_Übersicht!$C$5,IF(Bezug!$G$2=2,Planungsrichtwerte_Übersicht!$C$11,Planungsrichtwerte_Übersicht!$C$17))</f>
        <v>45</v>
      </c>
      <c r="E74" s="4">
        <f ca="1">IF(Bezug!$G$2=1,Planungsrichtwerte_Übersicht!$C$6,IF(Bezug!$G$2=2,"-",Planungsrichtwerte_Übersicht!$C$18))</f>
        <v>40</v>
      </c>
      <c r="F74" s="4">
        <f ca="1">IF(Bezug!$G$2=1,Planungsrichtwerte_Übersicht!$C$7,IF(Bezug!$G$2=2,Planungsrichtwerte_Übersicht!$C$13,Planungsrichtwerte_Übersicht!$C$19))</f>
        <v>35</v>
      </c>
      <c r="G74" s="17"/>
      <c r="H74" s="17"/>
    </row>
    <row r="75" spans="1:8" x14ac:dyDescent="0.2">
      <c r="A75" s="4">
        <v>6.8</v>
      </c>
      <c r="B75" s="4">
        <f ca="1">IF(AND(Schalltool_HERZ!$K$28="JA",$C$3&gt;0),A75,0)</f>
        <v>6.8</v>
      </c>
      <c r="C75" s="16">
        <f t="shared" ca="1" si="1"/>
        <v>32.378323018933933</v>
      </c>
      <c r="D75" s="4">
        <f ca="1">IF(Bezug!$G$2=1,Planungsrichtwerte_Übersicht!$C$5,IF(Bezug!$G$2=2,Planungsrichtwerte_Übersicht!$C$11,Planungsrichtwerte_Übersicht!$C$17))</f>
        <v>45</v>
      </c>
      <c r="E75" s="4">
        <f ca="1">IF(Bezug!$G$2=1,Planungsrichtwerte_Übersicht!$C$6,IF(Bezug!$G$2=2,"-",Planungsrichtwerte_Übersicht!$C$18))</f>
        <v>40</v>
      </c>
      <c r="F75" s="4">
        <f ca="1">IF(Bezug!$G$2=1,Planungsrichtwerte_Übersicht!$C$7,IF(Bezug!$G$2=2,Planungsrichtwerte_Übersicht!$C$13,Planungsrichtwerte_Übersicht!$C$19))</f>
        <v>35</v>
      </c>
      <c r="G75" s="17"/>
      <c r="H75" s="17"/>
    </row>
    <row r="76" spans="1:8" x14ac:dyDescent="0.2">
      <c r="A76" s="4">
        <v>6.9</v>
      </c>
      <c r="B76" s="4">
        <f ca="1">IF(AND(Schalltool_HERZ!$K$28="JA",$C$3&gt;0),A76,0)</f>
        <v>6.9</v>
      </c>
      <c r="C76" s="16">
        <f t="shared" ca="1" si="1"/>
        <v>32.251519458313552</v>
      </c>
      <c r="D76" s="4">
        <f ca="1">IF(Bezug!$G$2=1,Planungsrichtwerte_Übersicht!$C$5,IF(Bezug!$G$2=2,Planungsrichtwerte_Übersicht!$C$11,Planungsrichtwerte_Übersicht!$C$17))</f>
        <v>45</v>
      </c>
      <c r="E76" s="4">
        <f ca="1">IF(Bezug!$G$2=1,Planungsrichtwerte_Übersicht!$C$6,IF(Bezug!$G$2=2,"-",Planungsrichtwerte_Übersicht!$C$18))</f>
        <v>40</v>
      </c>
      <c r="F76" s="4">
        <f ca="1">IF(Bezug!$G$2=1,Planungsrichtwerte_Übersicht!$C$7,IF(Bezug!$G$2=2,Planungsrichtwerte_Übersicht!$C$13,Planungsrichtwerte_Übersicht!$C$19))</f>
        <v>35</v>
      </c>
      <c r="G76" s="17"/>
      <c r="H76" s="17"/>
    </row>
    <row r="77" spans="1:8" x14ac:dyDescent="0.2">
      <c r="A77" s="4">
        <v>7</v>
      </c>
      <c r="B77" s="4">
        <f ca="1">IF(AND(Schalltool_HERZ!$K$28="JA",$C$3&gt;0),A77,0)</f>
        <v>7</v>
      </c>
      <c r="C77" s="16">
        <f t="shared" ca="1" si="1"/>
        <v>32.126540472773527</v>
      </c>
      <c r="D77" s="4">
        <f ca="1">IF(Bezug!$G$2=1,Planungsrichtwerte_Übersicht!$C$5,IF(Bezug!$G$2=2,Planungsrichtwerte_Übersicht!$C$11,Planungsrichtwerte_Übersicht!$C$17))</f>
        <v>45</v>
      </c>
      <c r="E77" s="4">
        <f ca="1">IF(Bezug!$G$2=1,Planungsrichtwerte_Übersicht!$C$6,IF(Bezug!$G$2=2,"-",Planungsrichtwerte_Übersicht!$C$18))</f>
        <v>40</v>
      </c>
      <c r="F77" s="4">
        <f ca="1">IF(Bezug!$G$2=1,Planungsrichtwerte_Übersicht!$C$7,IF(Bezug!$G$2=2,Planungsrichtwerte_Übersicht!$C$13,Planungsrichtwerte_Übersicht!$C$19))</f>
        <v>35</v>
      </c>
      <c r="G77" s="17"/>
      <c r="H77" s="17"/>
    </row>
    <row r="78" spans="1:8" x14ac:dyDescent="0.2">
      <c r="A78" s="4">
        <v>7.1</v>
      </c>
      <c r="B78" s="4">
        <f ca="1">IF(AND(Schalltool_HERZ!$K$28="JA",$C$3&gt;0),A78,0)</f>
        <v>7.1</v>
      </c>
      <c r="C78" s="16">
        <f t="shared" ca="1" si="1"/>
        <v>32.003334298677153</v>
      </c>
      <c r="D78" s="4">
        <f ca="1">IF(Bezug!$G$2=1,Planungsrichtwerte_Übersicht!$C$5,IF(Bezug!$G$2=2,Planungsrichtwerte_Übersicht!$C$11,Planungsrichtwerte_Übersicht!$C$17))</f>
        <v>45</v>
      </c>
      <c r="E78" s="4">
        <f ca="1">IF(Bezug!$G$2=1,Planungsrichtwerte_Übersicht!$C$6,IF(Bezug!$G$2=2,"-",Planungsrichtwerte_Übersicht!$C$18))</f>
        <v>40</v>
      </c>
      <c r="F78" s="4">
        <f ca="1">IF(Bezug!$G$2=1,Planungsrichtwerte_Übersicht!$C$7,IF(Bezug!$G$2=2,Planungsrichtwerte_Übersicht!$C$13,Planungsrichtwerte_Übersicht!$C$19))</f>
        <v>35</v>
      </c>
      <c r="G78" s="17"/>
      <c r="H78" s="17"/>
    </row>
    <row r="79" spans="1:8" x14ac:dyDescent="0.2">
      <c r="A79" s="4">
        <v>7.2</v>
      </c>
      <c r="B79" s="4">
        <f ca="1">IF(AND(Schalltool_HERZ!$K$28="JA",$C$3&gt;0),A79,0)</f>
        <v>7.2</v>
      </c>
      <c r="C79" s="16">
        <f t="shared" ca="1" si="1"/>
        <v>31.881851344433294</v>
      </c>
      <c r="D79" s="4">
        <f ca="1">IF(Bezug!$G$2=1,Planungsrichtwerte_Übersicht!$C$5,IF(Bezug!$G$2=2,Planungsrichtwerte_Übersicht!$C$11,Planungsrichtwerte_Übersicht!$C$17))</f>
        <v>45</v>
      </c>
      <c r="E79" s="4">
        <f ca="1">IF(Bezug!$G$2=1,Planungsrichtwerte_Übersicht!$C$6,IF(Bezug!$G$2=2,"-",Planungsrichtwerte_Übersicht!$C$18))</f>
        <v>40</v>
      </c>
      <c r="F79" s="4">
        <f ca="1">IF(Bezug!$G$2=1,Planungsrichtwerte_Übersicht!$C$7,IF(Bezug!$G$2=2,Planungsrichtwerte_Übersicht!$C$13,Planungsrichtwerte_Übersicht!$C$19))</f>
        <v>35</v>
      </c>
      <c r="G79" s="17"/>
      <c r="H79" s="17"/>
    </row>
    <row r="80" spans="1:8" x14ac:dyDescent="0.2">
      <c r="A80" s="4">
        <v>7.3</v>
      </c>
      <c r="B80" s="4">
        <f ca="1">IF(AND(Schalltool_HERZ!$K$28="JA",$C$3&gt;0),A80,0)</f>
        <v>7.3</v>
      </c>
      <c r="C80" s="16">
        <f t="shared" ca="1" si="1"/>
        <v>31.762044070649544</v>
      </c>
      <c r="D80" s="4">
        <f ca="1">IF(Bezug!$G$2=1,Planungsrichtwerte_Übersicht!$C$5,IF(Bezug!$G$2=2,Planungsrichtwerte_Übersicht!$C$11,Planungsrichtwerte_Übersicht!$C$17))</f>
        <v>45</v>
      </c>
      <c r="E80" s="4">
        <f ca="1">IF(Bezug!$G$2=1,Planungsrichtwerte_Übersicht!$C$6,IF(Bezug!$G$2=2,"-",Planungsrichtwerte_Übersicht!$C$18))</f>
        <v>40</v>
      </c>
      <c r="F80" s="4">
        <f ca="1">IF(Bezug!$G$2=1,Planungsrichtwerte_Übersicht!$C$7,IF(Bezug!$G$2=2,Planungsrichtwerte_Übersicht!$C$13,Planungsrichtwerte_Übersicht!$C$19))</f>
        <v>35</v>
      </c>
      <c r="G80" s="17"/>
      <c r="H80" s="17"/>
    </row>
    <row r="81" spans="1:8" x14ac:dyDescent="0.2">
      <c r="A81" s="4">
        <v>7.4</v>
      </c>
      <c r="B81" s="4">
        <f ca="1">IF(AND(Schalltool_HERZ!$K$28="JA",$C$3&gt;0),A81,0)</f>
        <v>7.4</v>
      </c>
      <c r="C81" s="16">
        <f t="shared" ca="1" si="1"/>
        <v>31.643866878439137</v>
      </c>
      <c r="D81" s="4">
        <f ca="1">IF(Bezug!$G$2=1,Planungsrichtwerte_Übersicht!$C$5,IF(Bezug!$G$2=2,Planungsrichtwerte_Übersicht!$C$11,Planungsrichtwerte_Übersicht!$C$17))</f>
        <v>45</v>
      </c>
      <c r="E81" s="4">
        <f ca="1">IF(Bezug!$G$2=1,Planungsrichtwerte_Übersicht!$C$6,IF(Bezug!$G$2=2,"-",Planungsrichtwerte_Übersicht!$C$18))</f>
        <v>40</v>
      </c>
      <c r="F81" s="4">
        <f ca="1">IF(Bezug!$G$2=1,Planungsrichtwerte_Übersicht!$C$7,IF(Bezug!$G$2=2,Planungsrichtwerte_Übersicht!$C$13,Planungsrichtwerte_Übersicht!$C$19))</f>
        <v>35</v>
      </c>
      <c r="G81" s="17"/>
      <c r="H81" s="17"/>
    </row>
    <row r="82" spans="1:8" x14ac:dyDescent="0.2">
      <c r="A82" s="4">
        <v>7.5</v>
      </c>
      <c r="B82" s="4">
        <f ca="1">IF(AND(Schalltool_HERZ!$K$28="JA",$C$3&gt;0),A82,0)</f>
        <v>7.5</v>
      </c>
      <c r="C82" s="16">
        <f t="shared" ca="1" si="1"/>
        <v>31.52727600522466</v>
      </c>
      <c r="D82" s="4">
        <f ca="1">IF(Bezug!$G$2=1,Planungsrichtwerte_Übersicht!$C$5,IF(Bezug!$G$2=2,Planungsrichtwerte_Übersicht!$C$11,Planungsrichtwerte_Übersicht!$C$17))</f>
        <v>45</v>
      </c>
      <c r="E82" s="4">
        <f ca="1">IF(Bezug!$G$2=1,Planungsrichtwerte_Übersicht!$C$6,IF(Bezug!$G$2=2,"-",Planungsrichtwerte_Übersicht!$C$18))</f>
        <v>40</v>
      </c>
      <c r="F82" s="4">
        <f ca="1">IF(Bezug!$G$2=1,Planungsrichtwerte_Übersicht!$C$7,IF(Bezug!$G$2=2,Planungsrichtwerte_Übersicht!$C$13,Planungsrichtwerte_Übersicht!$C$19))</f>
        <v>35</v>
      </c>
      <c r="G82" s="17"/>
      <c r="H82" s="17"/>
    </row>
    <row r="83" spans="1:8" x14ac:dyDescent="0.2">
      <c r="A83" s="4">
        <v>7.6</v>
      </c>
      <c r="B83" s="4">
        <f ca="1">IF(AND(Schalltool_HERZ!$K$28="JA",$C$3&gt;0),A83,0)</f>
        <v>7.6</v>
      </c>
      <c r="C83" s="16">
        <f t="shared" ca="1" si="1"/>
        <v>31.412229427442835</v>
      </c>
      <c r="D83" s="4">
        <f ca="1">IF(Bezug!$G$2=1,Planungsrichtwerte_Übersicht!$C$5,IF(Bezug!$G$2=2,Planungsrichtwerte_Übersicht!$C$11,Planungsrichtwerte_Übersicht!$C$17))</f>
        <v>45</v>
      </c>
      <c r="E83" s="4">
        <f ca="1">IF(Bezug!$G$2=1,Planungsrichtwerte_Übersicht!$C$6,IF(Bezug!$G$2=2,"-",Planungsrichtwerte_Übersicht!$C$18))</f>
        <v>40</v>
      </c>
      <c r="F83" s="4">
        <f ca="1">IF(Bezug!$G$2=1,Planungsrichtwerte_Übersicht!$C$7,IF(Bezug!$G$2=2,Planungsrichtwerte_Übersicht!$C$13,Planungsrichtwerte_Übersicht!$C$19))</f>
        <v>35</v>
      </c>
      <c r="G83" s="17"/>
      <c r="H83" s="17"/>
    </row>
    <row r="84" spans="1:8" x14ac:dyDescent="0.2">
      <c r="A84" s="4">
        <v>7.7</v>
      </c>
      <c r="B84" s="4">
        <f ca="1">IF(AND(Schalltool_HERZ!$K$28="JA",$C$3&gt;0),A84,0)</f>
        <v>7.7</v>
      </c>
      <c r="C84" s="16">
        <f t="shared" ca="1" si="1"/>
        <v>31.29868676960902</v>
      </c>
      <c r="D84" s="4">
        <f ca="1">IF(Bezug!$G$2=1,Planungsrichtwerte_Übersicht!$C$5,IF(Bezug!$G$2=2,Planungsrichtwerte_Übersicht!$C$11,Planungsrichtwerte_Übersicht!$C$17))</f>
        <v>45</v>
      </c>
      <c r="E84" s="4">
        <f ca="1">IF(Bezug!$G$2=1,Planungsrichtwerte_Übersicht!$C$6,IF(Bezug!$G$2=2,"-",Planungsrichtwerte_Übersicht!$C$18))</f>
        <v>40</v>
      </c>
      <c r="F84" s="4">
        <f ca="1">IF(Bezug!$G$2=1,Planungsrichtwerte_Übersicht!$C$7,IF(Bezug!$G$2=2,Planungsrichtwerte_Übersicht!$C$13,Planungsrichtwerte_Übersicht!$C$19))</f>
        <v>35</v>
      </c>
      <c r="G84" s="17"/>
      <c r="H84" s="17"/>
    </row>
    <row r="85" spans="1:8" x14ac:dyDescent="0.2">
      <c r="A85" s="4">
        <v>7.8</v>
      </c>
      <c r="B85" s="4">
        <f ca="1">IF(AND(Schalltool_HERZ!$K$28="JA",$C$3&gt;0),A85,0)</f>
        <v>7.8</v>
      </c>
      <c r="C85" s="16">
        <f t="shared" ca="1" si="1"/>
        <v>31.18660921924905</v>
      </c>
      <c r="D85" s="4">
        <f ca="1">IF(Bezug!$G$2=1,Planungsrichtwerte_Übersicht!$C$5,IF(Bezug!$G$2=2,Planungsrichtwerte_Übersicht!$C$11,Planungsrichtwerte_Übersicht!$C$17))</f>
        <v>45</v>
      </c>
      <c r="E85" s="4">
        <f ca="1">IF(Bezug!$G$2=1,Planungsrichtwerte_Übersicht!$C$6,IF(Bezug!$G$2=2,"-",Planungsrichtwerte_Übersicht!$C$18))</f>
        <v>40</v>
      </c>
      <c r="F85" s="4">
        <f ca="1">IF(Bezug!$G$2=1,Planungsrichtwerte_Übersicht!$C$7,IF(Bezug!$G$2=2,Planungsrichtwerte_Übersicht!$C$13,Planungsrichtwerte_Übersicht!$C$19))</f>
        <v>35</v>
      </c>
      <c r="G85" s="17"/>
      <c r="H85" s="17"/>
    </row>
    <row r="86" spans="1:8" x14ac:dyDescent="0.2">
      <c r="A86" s="4">
        <v>7.9</v>
      </c>
      <c r="B86" s="4">
        <f ca="1">IF(AND(Schalltool_HERZ!$K$28="JA",$C$3&gt;0),A86,0)</f>
        <v>7.9</v>
      </c>
      <c r="C86" s="16">
        <f t="shared" ca="1" si="1"/>
        <v>31.075959447249829</v>
      </c>
      <c r="D86" s="4">
        <f ca="1">IF(Bezug!$G$2=1,Planungsrichtwerte_Übersicht!$C$5,IF(Bezug!$G$2=2,Planungsrichtwerte_Übersicht!$C$11,Planungsrichtwerte_Übersicht!$C$17))</f>
        <v>45</v>
      </c>
      <c r="E86" s="4">
        <f ca="1">IF(Bezug!$G$2=1,Planungsrichtwerte_Übersicht!$C$6,IF(Bezug!$G$2=2,"-",Planungsrichtwerte_Übersicht!$C$18))</f>
        <v>40</v>
      </c>
      <c r="F86" s="4">
        <f ca="1">IF(Bezug!$G$2=1,Planungsrichtwerte_Übersicht!$C$7,IF(Bezug!$G$2=2,Planungsrichtwerte_Übersicht!$C$13,Planungsrichtwerte_Übersicht!$C$19))</f>
        <v>35</v>
      </c>
      <c r="G86" s="17"/>
      <c r="H86" s="17"/>
    </row>
    <row r="87" spans="1:8" x14ac:dyDescent="0.2">
      <c r="A87" s="4">
        <v>8</v>
      </c>
      <c r="B87" s="4">
        <f ca="1">IF(AND(Schalltool_HERZ!$K$28="JA",$C$3&gt;0),A87,0)</f>
        <v>8</v>
      </c>
      <c r="C87" s="16">
        <f t="shared" ca="1" si="1"/>
        <v>30.966701533219787</v>
      </c>
      <c r="D87" s="4">
        <f ca="1">IF(Bezug!$G$2=1,Planungsrichtwerte_Übersicht!$C$5,IF(Bezug!$G$2=2,Planungsrichtwerte_Übersicht!$C$11,Planungsrichtwerte_Übersicht!$C$17))</f>
        <v>45</v>
      </c>
      <c r="E87" s="4">
        <f ca="1">IF(Bezug!$G$2=1,Planungsrichtwerte_Übersicht!$C$6,IF(Bezug!$G$2=2,"-",Planungsrichtwerte_Übersicht!$C$18))</f>
        <v>40</v>
      </c>
      <c r="F87" s="4">
        <f ca="1">IF(Bezug!$G$2=1,Planungsrichtwerte_Übersicht!$C$7,IF(Bezug!$G$2=2,Planungsrichtwerte_Übersicht!$C$13,Planungsrichtwerte_Übersicht!$C$19))</f>
        <v>35</v>
      </c>
      <c r="G87" s="17"/>
      <c r="H87" s="17"/>
    </row>
    <row r="88" spans="1:8" x14ac:dyDescent="0.2">
      <c r="A88" s="4">
        <v>8.1</v>
      </c>
      <c r="B88" s="4">
        <f ca="1">IF(AND(Schalltool_HERZ!$K$28="JA",$C$3&gt;0),A88,0)</f>
        <v>8.1</v>
      </c>
      <c r="C88" s="16">
        <f t="shared" ca="1" si="1"/>
        <v>30.858800895485668</v>
      </c>
      <c r="D88" s="4">
        <f ca="1">IF(Bezug!$G$2=1,Planungsrichtwerte_Übersicht!$C$5,IF(Bezug!$G$2=2,Planungsrichtwerte_Übersicht!$C$11,Planungsrichtwerte_Übersicht!$C$17))</f>
        <v>45</v>
      </c>
      <c r="E88" s="4">
        <f ca="1">IF(Bezug!$G$2=1,Planungsrichtwerte_Übersicht!$C$6,IF(Bezug!$G$2=2,"-",Planungsrichtwerte_Übersicht!$C$18))</f>
        <v>40</v>
      </c>
      <c r="F88" s="4">
        <f ca="1">IF(Bezug!$G$2=1,Planungsrichtwerte_Übersicht!$C$7,IF(Bezug!$G$2=2,Planungsrichtwerte_Übersicht!$C$13,Planungsrichtwerte_Übersicht!$C$19))</f>
        <v>35</v>
      </c>
      <c r="G88" s="17"/>
      <c r="H88" s="17"/>
    </row>
    <row r="89" spans="1:8" x14ac:dyDescent="0.2">
      <c r="A89" s="4">
        <v>8.1999999999999993</v>
      </c>
      <c r="B89" s="4">
        <f ca="1">IF(AND(Schalltool_HERZ!$K$28="JA",$C$3&gt;0),A89,0)</f>
        <v>8.1999999999999993</v>
      </c>
      <c r="C89" s="16">
        <f t="shared" ca="1" si="1"/>
        <v>30.752224225384328</v>
      </c>
      <c r="D89" s="4">
        <f ca="1">IF(Bezug!$G$2=1,Planungsrichtwerte_Übersicht!$C$5,IF(Bezug!$G$2=2,Planungsrichtwerte_Übersicht!$C$11,Planungsrichtwerte_Übersicht!$C$17))</f>
        <v>45</v>
      </c>
      <c r="E89" s="4">
        <f ca="1">IF(Bezug!$G$2=1,Planungsrichtwerte_Übersicht!$C$6,IF(Bezug!$G$2=2,"-",Planungsrichtwerte_Übersicht!$C$18))</f>
        <v>40</v>
      </c>
      <c r="F89" s="4">
        <f ca="1">IF(Bezug!$G$2=1,Planungsrichtwerte_Übersicht!$C$7,IF(Bezug!$G$2=2,Planungsrichtwerte_Übersicht!$C$13,Planungsrichtwerte_Übersicht!$C$19))</f>
        <v>35</v>
      </c>
      <c r="G89" s="17"/>
      <c r="H89" s="17"/>
    </row>
    <row r="90" spans="1:8" x14ac:dyDescent="0.2">
      <c r="A90" s="4">
        <v>8.3000000000000007</v>
      </c>
      <c r="B90" s="4">
        <f ca="1">IF(AND(Schalltool_HERZ!$K$28="JA",$C$3&gt;0),A90,0)</f>
        <v>8.3000000000000007</v>
      </c>
      <c r="C90" s="16">
        <f t="shared" ca="1" si="1"/>
        <v>30.646939425537184</v>
      </c>
      <c r="D90" s="4">
        <f ca="1">IF(Bezug!$G$2=1,Planungsrichtwerte_Übersicht!$C$5,IF(Bezug!$G$2=2,Planungsrichtwerte_Übersicht!$C$11,Planungsrichtwerte_Übersicht!$C$17))</f>
        <v>45</v>
      </c>
      <c r="E90" s="4">
        <f ca="1">IF(Bezug!$G$2=1,Planungsrichtwerte_Übersicht!$C$6,IF(Bezug!$G$2=2,"-",Planungsrichtwerte_Übersicht!$C$18))</f>
        <v>40</v>
      </c>
      <c r="F90" s="4">
        <f ca="1">IF(Bezug!$G$2=1,Planungsrichtwerte_Übersicht!$C$7,IF(Bezug!$G$2=2,Planungsrichtwerte_Übersicht!$C$13,Planungsrichtwerte_Übersicht!$C$19))</f>
        <v>35</v>
      </c>
      <c r="G90" s="17"/>
      <c r="H90" s="17"/>
    </row>
    <row r="91" spans="1:8" x14ac:dyDescent="0.2">
      <c r="A91" s="4">
        <v>8.4</v>
      </c>
      <c r="B91" s="4">
        <f ca="1">IF(AND(Schalltool_HERZ!$K$28="JA",$C$3&gt;0),A91,0)</f>
        <v>8.4</v>
      </c>
      <c r="C91" s="16">
        <f t="shared" ca="1" si="1"/>
        <v>30.542915551821025</v>
      </c>
      <c r="D91" s="4">
        <f ca="1">IF(Bezug!$G$2=1,Planungsrichtwerte_Übersicht!$C$5,IF(Bezug!$G$2=2,Planungsrichtwerte_Übersicht!$C$11,Planungsrichtwerte_Übersicht!$C$17))</f>
        <v>45</v>
      </c>
      <c r="E91" s="4">
        <f ca="1">IF(Bezug!$G$2=1,Planungsrichtwerte_Übersicht!$C$6,IF(Bezug!$G$2=2,"-",Planungsrichtwerte_Übersicht!$C$18))</f>
        <v>40</v>
      </c>
      <c r="F91" s="4">
        <f ca="1">IF(Bezug!$G$2=1,Planungsrichtwerte_Übersicht!$C$7,IF(Bezug!$G$2=2,Planungsrichtwerte_Übersicht!$C$13,Planungsrichtwerte_Übersicht!$C$19))</f>
        <v>35</v>
      </c>
      <c r="G91" s="17"/>
      <c r="H91" s="17"/>
    </row>
    <row r="92" spans="1:8" x14ac:dyDescent="0.2">
      <c r="A92" s="4">
        <v>8.5</v>
      </c>
      <c r="B92" s="4">
        <f ca="1">IF(AND(Schalltool_HERZ!$K$28="JA",$C$3&gt;0),A92,0)</f>
        <v>8.5</v>
      </c>
      <c r="C92" s="16">
        <f t="shared" ca="1" si="1"/>
        <v>30.440122758772805</v>
      </c>
      <c r="D92" s="4">
        <f ca="1">IF(Bezug!$G$2=1,Planungsrichtwerte_Übersicht!$C$5,IF(Bezug!$G$2=2,Planungsrichtwerte_Übersicht!$C$11,Planungsrichtwerte_Übersicht!$C$17))</f>
        <v>45</v>
      </c>
      <c r="E92" s="4">
        <f ca="1">IF(Bezug!$G$2=1,Planungsrichtwerte_Übersicht!$C$6,IF(Bezug!$G$2=2,"-",Planungsrichtwerte_Übersicht!$C$18))</f>
        <v>40</v>
      </c>
      <c r="F92" s="4">
        <f ca="1">IF(Bezug!$G$2=1,Planungsrichtwerte_Übersicht!$C$7,IF(Bezug!$G$2=2,Planungsrichtwerte_Übersicht!$C$13,Planungsrichtwerte_Übersicht!$C$19))</f>
        <v>35</v>
      </c>
      <c r="G92" s="17"/>
      <c r="H92" s="17"/>
    </row>
    <row r="93" spans="1:8" x14ac:dyDescent="0.2">
      <c r="A93" s="4">
        <v>8.6</v>
      </c>
      <c r="B93" s="4">
        <f ca="1">IF(AND(Schalltool_HERZ!$K$28="JA",$C$3&gt;0),A93,0)</f>
        <v>8.6</v>
      </c>
      <c r="C93" s="16">
        <f t="shared" ca="1" si="1"/>
        <v>30.338532248187306</v>
      </c>
      <c r="D93" s="4">
        <f ca="1">IF(Bezug!$G$2=1,Planungsrichtwerte_Übersicht!$C$5,IF(Bezug!$G$2=2,Planungsrichtwerte_Übersicht!$C$11,Planungsrichtwerte_Übersicht!$C$17))</f>
        <v>45</v>
      </c>
      <c r="E93" s="4">
        <f ca="1">IF(Bezug!$G$2=1,Planungsrichtwerte_Übersicht!$C$6,IF(Bezug!$G$2=2,"-",Planungsrichtwerte_Übersicht!$C$18))</f>
        <v>40</v>
      </c>
      <c r="F93" s="4">
        <f ca="1">IF(Bezug!$G$2=1,Planungsrichtwerte_Übersicht!$C$7,IF(Bezug!$G$2=2,Planungsrichtwerte_Übersicht!$C$13,Planungsrichtwerte_Übersicht!$C$19))</f>
        <v>35</v>
      </c>
      <c r="G93" s="17"/>
      <c r="H93" s="17"/>
    </row>
    <row r="94" spans="1:8" x14ac:dyDescent="0.2">
      <c r="A94" s="4">
        <v>8.6999999999999993</v>
      </c>
      <c r="B94" s="4">
        <f ca="1">IF(AND(Schalltool_HERZ!$K$28="JA",$C$3&gt;0),A94,0)</f>
        <v>8.6999999999999993</v>
      </c>
      <c r="C94" s="16">
        <f t="shared" ca="1" si="1"/>
        <v>30.238116220686294</v>
      </c>
      <c r="D94" s="4">
        <f ca="1">IF(Bezug!$G$2=1,Planungsrichtwerte_Übersicht!$C$5,IF(Bezug!$G$2=2,Planungsrichtwerte_Übersicht!$C$11,Planungsrichtwerte_Übersicht!$C$17))</f>
        <v>45</v>
      </c>
      <c r="E94" s="4">
        <f ca="1">IF(Bezug!$G$2=1,Planungsrichtwerte_Übersicht!$C$6,IF(Bezug!$G$2=2,"-",Planungsrichtwerte_Übersicht!$C$18))</f>
        <v>40</v>
      </c>
      <c r="F94" s="4">
        <f ca="1">IF(Bezug!$G$2=1,Planungsrichtwerte_Übersicht!$C$7,IF(Bezug!$G$2=2,Planungsrichtwerte_Übersicht!$C$13,Planungsrichtwerte_Übersicht!$C$19))</f>
        <v>35</v>
      </c>
      <c r="G94" s="17"/>
      <c r="H94" s="17"/>
    </row>
    <row r="95" spans="1:8" x14ac:dyDescent="0.2">
      <c r="A95" s="4">
        <v>8.8000000000000007</v>
      </c>
      <c r="B95" s="4">
        <f ca="1">IF(AND(Schalltool_HERZ!$K$28="JA",$C$3&gt;0),A95,0)</f>
        <v>8.8000000000000007</v>
      </c>
      <c r="C95" s="16">
        <f t="shared" ca="1" si="1"/>
        <v>30.13884783005529</v>
      </c>
      <c r="D95" s="4">
        <f ca="1">IF(Bezug!$G$2=1,Planungsrichtwerte_Übersicht!$C$5,IF(Bezug!$G$2=2,Planungsrichtwerte_Übersicht!$C$11,Planungsrichtwerte_Übersicht!$C$17))</f>
        <v>45</v>
      </c>
      <c r="E95" s="4">
        <f ca="1">IF(Bezug!$G$2=1,Planungsrichtwerte_Übersicht!$C$6,IF(Bezug!$G$2=2,"-",Planungsrichtwerte_Übersicht!$C$18))</f>
        <v>40</v>
      </c>
      <c r="F95" s="4">
        <f ca="1">IF(Bezug!$G$2=1,Planungsrichtwerte_Übersicht!$C$7,IF(Bezug!$G$2=2,Planungsrichtwerte_Übersicht!$C$13,Planungsrichtwerte_Übersicht!$C$19))</f>
        <v>35</v>
      </c>
      <c r="G95" s="17"/>
      <c r="H95" s="17"/>
    </row>
    <row r="96" spans="1:8" x14ac:dyDescent="0.2">
      <c r="A96" s="4">
        <v>8.9</v>
      </c>
      <c r="B96" s="4">
        <f ca="1">IF(AND(Schalltool_HERZ!$K$28="JA",$C$3&gt;0),A96,0)</f>
        <v>8.9</v>
      </c>
      <c r="C96" s="16">
        <f t="shared" ca="1" si="1"/>
        <v>30.040701140160408</v>
      </c>
      <c r="D96" s="4">
        <f ca="1">IF(Bezug!$G$2=1,Planungsrichtwerte_Übersicht!$C$5,IF(Bezug!$G$2=2,Planungsrichtwerte_Übersicht!$C$11,Planungsrichtwerte_Übersicht!$C$17))</f>
        <v>45</v>
      </c>
      <c r="E96" s="4">
        <f ca="1">IF(Bezug!$G$2=1,Planungsrichtwerte_Übersicht!$C$6,IF(Bezug!$G$2=2,"-",Planungsrichtwerte_Übersicht!$C$18))</f>
        <v>40</v>
      </c>
      <c r="F96" s="4">
        <f ca="1">IF(Bezug!$G$2=1,Planungsrichtwerte_Übersicht!$C$7,IF(Bezug!$G$2=2,Planungsrichtwerte_Übersicht!$C$13,Planungsrichtwerte_Übersicht!$C$19))</f>
        <v>35</v>
      </c>
      <c r="G96" s="17"/>
      <c r="H96" s="17"/>
    </row>
    <row r="97" spans="1:8" x14ac:dyDescent="0.2">
      <c r="A97" s="4">
        <v>9</v>
      </c>
      <c r="B97" s="4">
        <f ca="1">IF(AND(Schalltool_HERZ!$K$28="JA",$C$3&gt;0),A97,0)</f>
        <v>9</v>
      </c>
      <c r="C97" s="16">
        <f t="shared" ca="1" si="1"/>
        <v>29.943651084272162</v>
      </c>
      <c r="D97" s="4">
        <f ca="1">IF(Bezug!$G$2=1,Planungsrichtwerte_Übersicht!$C$5,IF(Bezug!$G$2=2,Planungsrichtwerte_Übersicht!$C$11,Planungsrichtwerte_Übersicht!$C$17))</f>
        <v>45</v>
      </c>
      <c r="E97" s="4">
        <f ca="1">IF(Bezug!$G$2=1,Planungsrichtwerte_Übersicht!$C$6,IF(Bezug!$G$2=2,"-",Planungsrichtwerte_Übersicht!$C$18))</f>
        <v>40</v>
      </c>
      <c r="F97" s="4">
        <f ca="1">IF(Bezug!$G$2=1,Planungsrichtwerte_Übersicht!$C$7,IF(Bezug!$G$2=2,Planungsrichtwerte_Übersicht!$C$13,Planungsrichtwerte_Übersicht!$C$19))</f>
        <v>35</v>
      </c>
      <c r="G97" s="17"/>
      <c r="H97" s="17"/>
    </row>
    <row r="98" spans="1:8" x14ac:dyDescent="0.2">
      <c r="A98" s="4">
        <v>9.1</v>
      </c>
      <c r="B98" s="4">
        <f ca="1">IF(AND(Schalltool_HERZ!$K$28="JA",$C$3&gt;0),A98,0)</f>
        <v>9.1</v>
      </c>
      <c r="C98" s="16">
        <f t="shared" ca="1" si="1"/>
        <v>29.847673426636788</v>
      </c>
      <c r="D98" s="4">
        <f ca="1">IF(Bezug!$G$2=1,Planungsrichtwerte_Übersicht!$C$5,IF(Bezug!$G$2=2,Planungsrichtwerte_Übersicht!$C$11,Planungsrichtwerte_Übersicht!$C$17))</f>
        <v>45</v>
      </c>
      <c r="E98" s="4">
        <f ca="1">IF(Bezug!$G$2=1,Planungsrichtwerte_Übersicht!$C$6,IF(Bezug!$G$2=2,"-",Planungsrichtwerte_Übersicht!$C$18))</f>
        <v>40</v>
      </c>
      <c r="F98" s="4">
        <f ca="1">IF(Bezug!$G$2=1,Planungsrichtwerte_Übersicht!$C$7,IF(Bezug!$G$2=2,Planungsrichtwerte_Übersicht!$C$13,Planungsrichtwerte_Übersicht!$C$19))</f>
        <v>35</v>
      </c>
      <c r="G98" s="17"/>
      <c r="H98" s="17"/>
    </row>
    <row r="99" spans="1:8" x14ac:dyDescent="0.2">
      <c r="A99" s="4">
        <v>9.1999999999999993</v>
      </c>
      <c r="B99" s="4">
        <f ca="1">IF(AND(Schalltool_HERZ!$K$28="JA",$C$3&gt;0),A99,0)</f>
        <v>9.1999999999999993</v>
      </c>
      <c r="C99" s="16">
        <f t="shared" ca="1" si="1"/>
        <v>29.752744726147554</v>
      </c>
      <c r="D99" s="4">
        <f ca="1">IF(Bezug!$G$2=1,Planungsrichtwerte_Übersicht!$C$5,IF(Bezug!$G$2=2,Planungsrichtwerte_Übersicht!$C$11,Planungsrichtwerte_Übersicht!$C$17))</f>
        <v>45</v>
      </c>
      <c r="E99" s="4">
        <f ca="1">IF(Bezug!$G$2=1,Planungsrichtwerte_Übersicht!$C$6,IF(Bezug!$G$2=2,"-",Planungsrichtwerte_Übersicht!$C$18))</f>
        <v>40</v>
      </c>
      <c r="F99" s="4">
        <f ca="1">IF(Bezug!$G$2=1,Planungsrichtwerte_Übersicht!$C$7,IF(Bezug!$G$2=2,Planungsrichtwerte_Übersicht!$C$13,Planungsrichtwerte_Übersicht!$C$19))</f>
        <v>35</v>
      </c>
      <c r="G99" s="17"/>
      <c r="H99" s="17"/>
    </row>
    <row r="100" spans="1:8" x14ac:dyDescent="0.2">
      <c r="A100" s="4">
        <v>9.3000000000000007</v>
      </c>
      <c r="B100" s="4">
        <f ca="1">IF(AND(Schalltool_HERZ!$K$28="JA",$C$3&gt;0),A100,0)</f>
        <v>9.3000000000000007</v>
      </c>
      <c r="C100" s="16">
        <f t="shared" ca="1" si="1"/>
        <v>29.658842301979959</v>
      </c>
      <c r="D100" s="4">
        <f ca="1">IF(Bezug!$G$2=1,Planungsrichtwerte_Übersicht!$C$5,IF(Bezug!$G$2=2,Planungsrichtwerte_Übersicht!$C$11,Planungsrichtwerte_Übersicht!$C$17))</f>
        <v>45</v>
      </c>
      <c r="E100" s="4">
        <f ca="1">IF(Bezug!$G$2=1,Planungsrichtwerte_Übersicht!$C$6,IF(Bezug!$G$2=2,"-",Planungsrichtwerte_Übersicht!$C$18))</f>
        <v>40</v>
      </c>
      <c r="F100" s="4">
        <f ca="1">IF(Bezug!$G$2=1,Planungsrichtwerte_Übersicht!$C$7,IF(Bezug!$G$2=2,Planungsrichtwerte_Übersicht!$C$13,Planungsrichtwerte_Übersicht!$C$19))</f>
        <v>35</v>
      </c>
      <c r="G100" s="17"/>
      <c r="H100" s="17"/>
    </row>
    <row r="101" spans="1:8" x14ac:dyDescent="0.2">
      <c r="A101" s="4">
        <v>9.4</v>
      </c>
      <c r="B101" s="4">
        <f ca="1">IF(AND(Schalltool_HERZ!$K$28="JA",$C$3&gt;0),A101,0)</f>
        <v>9.4</v>
      </c>
      <c r="C101" s="16">
        <f t="shared" ca="1" si="1"/>
        <v>29.565944201064688</v>
      </c>
      <c r="D101" s="4">
        <f ca="1">IF(Bezug!$G$2=1,Planungsrichtwerte_Übersicht!$C$5,IF(Bezug!$G$2=2,Planungsrichtwerte_Übersicht!$C$11,Planungsrichtwerte_Übersicht!$C$17))</f>
        <v>45</v>
      </c>
      <c r="E101" s="4">
        <f ca="1">IF(Bezug!$G$2=1,Planungsrichtwerte_Übersicht!$C$6,IF(Bezug!$G$2=2,"-",Planungsrichtwerte_Übersicht!$C$18))</f>
        <v>40</v>
      </c>
      <c r="F101" s="4">
        <f ca="1">IF(Bezug!$G$2=1,Planungsrichtwerte_Übersicht!$C$7,IF(Bezug!$G$2=2,Planungsrichtwerte_Übersicht!$C$13,Planungsrichtwerte_Übersicht!$C$19))</f>
        <v>35</v>
      </c>
      <c r="G101" s="17"/>
      <c r="H101" s="17"/>
    </row>
    <row r="102" spans="1:8" x14ac:dyDescent="0.2">
      <c r="A102" s="4">
        <v>9.5</v>
      </c>
      <c r="B102" s="4">
        <f ca="1">IF(AND(Schalltool_HERZ!$K$28="JA",$C$3&gt;0),A102,0)</f>
        <v>9.5</v>
      </c>
      <c r="C102" s="16">
        <f t="shared" ca="1" si="1"/>
        <v>29.474029167281707</v>
      </c>
      <c r="D102" s="4">
        <f ca="1">IF(Bezug!$G$2=1,Planungsrichtwerte_Übersicht!$C$5,IF(Bezug!$G$2=2,Planungsrichtwerte_Übersicht!$C$11,Planungsrichtwerte_Übersicht!$C$17))</f>
        <v>45</v>
      </c>
      <c r="E102" s="4">
        <f ca="1">IF(Bezug!$G$2=1,Planungsrichtwerte_Übersicht!$C$6,IF(Bezug!$G$2=2,"-",Planungsrichtwerte_Übersicht!$C$18))</f>
        <v>40</v>
      </c>
      <c r="F102" s="4">
        <f ca="1">IF(Bezug!$G$2=1,Planungsrichtwerte_Übersicht!$C$7,IF(Bezug!$G$2=2,Planungsrichtwerte_Übersicht!$C$13,Planungsrichtwerte_Übersicht!$C$19))</f>
        <v>35</v>
      </c>
      <c r="G102" s="17"/>
      <c r="H102" s="17"/>
    </row>
    <row r="103" spans="1:8" x14ac:dyDescent="0.2">
      <c r="A103" s="4">
        <v>9.6</v>
      </c>
      <c r="B103" s="4">
        <f ca="1">IF(AND(Schalltool_HERZ!$K$28="JA",$C$3&gt;0),A103,0)</f>
        <v>9.6</v>
      </c>
      <c r="C103" s="16">
        <f t="shared" ca="1" si="1"/>
        <v>29.383076612267296</v>
      </c>
      <c r="D103" s="4">
        <f ca="1">IF(Bezug!$G$2=1,Planungsrichtwerte_Übersicht!$C$5,IF(Bezug!$G$2=2,Planungsrichtwerte_Übersicht!$C$11,Planungsrichtwerte_Übersicht!$C$17))</f>
        <v>45</v>
      </c>
      <c r="E103" s="4">
        <f ca="1">IF(Bezug!$G$2=1,Planungsrichtwerte_Übersicht!$C$6,IF(Bezug!$G$2=2,"-",Planungsrichtwerte_Übersicht!$C$18))</f>
        <v>40</v>
      </c>
      <c r="F103" s="4">
        <f ca="1">IF(Bezug!$G$2=1,Planungsrichtwerte_Übersicht!$C$7,IF(Bezug!$G$2=2,Planungsrichtwerte_Übersicht!$C$13,Planungsrichtwerte_Übersicht!$C$19))</f>
        <v>35</v>
      </c>
      <c r="G103" s="17"/>
      <c r="H103" s="17"/>
    </row>
    <row r="104" spans="1:8" x14ac:dyDescent="0.2">
      <c r="A104" s="4">
        <v>9.6999999999999993</v>
      </c>
      <c r="B104" s="4">
        <f ca="1">IF(AND(Schalltool_HERZ!$K$28="JA",$C$3&gt;0),A104,0)</f>
        <v>9.6999999999999993</v>
      </c>
      <c r="C104" s="16">
        <f t="shared" ca="1" si="1"/>
        <v>29.293066587733762</v>
      </c>
      <c r="D104" s="4">
        <f ca="1">IF(Bezug!$G$2=1,Planungsrichtwerte_Übersicht!$C$5,IF(Bezug!$G$2=2,Planungsrichtwerte_Übersicht!$C$11,Planungsrichtwerte_Übersicht!$C$17))</f>
        <v>45</v>
      </c>
      <c r="E104" s="4">
        <f ca="1">IF(Bezug!$G$2=1,Planungsrichtwerte_Übersicht!$C$6,IF(Bezug!$G$2=2,"-",Planungsrichtwerte_Übersicht!$C$18))</f>
        <v>40</v>
      </c>
      <c r="F104" s="4">
        <f ca="1">IF(Bezug!$G$2=1,Planungsrichtwerte_Übersicht!$C$7,IF(Bezug!$G$2=2,Planungsrichtwerte_Übersicht!$C$13,Planungsrichtwerte_Übersicht!$C$19))</f>
        <v>35</v>
      </c>
      <c r="G104" s="17"/>
      <c r="H104" s="17"/>
    </row>
    <row r="105" spans="1:8" x14ac:dyDescent="0.2">
      <c r="A105" s="4">
        <v>9.8000000000000007</v>
      </c>
      <c r="B105" s="4">
        <f ca="1">IF(AND(Schalltool_HERZ!$K$28="JA",$C$3&gt;0),A105,0)</f>
        <v>9.8000000000000007</v>
      </c>
      <c r="C105" s="16">
        <f t="shared" ca="1" si="1"/>
        <v>29.203979759208764</v>
      </c>
      <c r="D105" s="4">
        <f ca="1">IF(Bezug!$G$2=1,Planungsrichtwerte_Übersicht!$C$5,IF(Bezug!$G$2=2,Planungsrichtwerte_Übersicht!$C$11,Planungsrichtwerte_Übersicht!$C$17))</f>
        <v>45</v>
      </c>
      <c r="E105" s="4">
        <f ca="1">IF(Bezug!$G$2=1,Planungsrichtwerte_Übersicht!$C$6,IF(Bezug!$G$2=2,"-",Planungsrichtwerte_Übersicht!$C$18))</f>
        <v>40</v>
      </c>
      <c r="F105" s="4">
        <f ca="1">IF(Bezug!$G$2=1,Planungsrichtwerte_Übersicht!$C$7,IF(Bezug!$G$2=2,Planungsrichtwerte_Übersicht!$C$13,Planungsrichtwerte_Übersicht!$C$19))</f>
        <v>35</v>
      </c>
      <c r="G105" s="17"/>
      <c r="H105" s="17"/>
    </row>
    <row r="106" spans="1:8" x14ac:dyDescent="0.2">
      <c r="A106" s="4">
        <v>9.9</v>
      </c>
      <c r="B106" s="4">
        <f ca="1">IF(AND(Schalltool_HERZ!$K$28="JA",$C$3&gt;0),A106,0)</f>
        <v>9.9</v>
      </c>
      <c r="C106" s="16">
        <f t="shared" ca="1" si="1"/>
        <v>29.115797381107665</v>
      </c>
      <c r="D106" s="4">
        <f ca="1">IF(Bezug!$G$2=1,Planungsrichtwerte_Übersicht!$C$5,IF(Bezug!$G$2=2,Planungsrichtwerte_Übersicht!$C$11,Planungsrichtwerte_Übersicht!$C$17))</f>
        <v>45</v>
      </c>
      <c r="E106" s="4">
        <f ca="1">IF(Bezug!$G$2=1,Planungsrichtwerte_Übersicht!$C$6,IF(Bezug!$G$2=2,"-",Planungsrichtwerte_Übersicht!$C$18))</f>
        <v>40</v>
      </c>
      <c r="F106" s="4">
        <f ca="1">IF(Bezug!$G$2=1,Planungsrichtwerte_Übersicht!$C$7,IF(Bezug!$G$2=2,Planungsrichtwerte_Übersicht!$C$13,Planungsrichtwerte_Übersicht!$C$19))</f>
        <v>35</v>
      </c>
      <c r="G106" s="17"/>
      <c r="H106" s="17"/>
    </row>
    <row r="107" spans="1:8" x14ac:dyDescent="0.2">
      <c r="A107" s="4">
        <v>10</v>
      </c>
      <c r="B107" s="4">
        <f ca="1">IF(AND(Schalltool_HERZ!$K$28="JA",$C$3&gt;0),A107,0)</f>
        <v>10</v>
      </c>
      <c r="C107" s="16">
        <f t="shared" ca="1" si="1"/>
        <v>29.028501273058662</v>
      </c>
      <c r="D107" s="4">
        <f ca="1">IF(Bezug!$G$2=1,Planungsrichtwerte_Übersicht!$C$5,IF(Bezug!$G$2=2,Planungsrichtwerte_Übersicht!$C$11,Planungsrichtwerte_Übersicht!$C$17))</f>
        <v>45</v>
      </c>
      <c r="E107" s="4">
        <f ca="1">IF(Bezug!$G$2=1,Planungsrichtwerte_Übersicht!$C$6,IF(Bezug!$G$2=2,"-",Planungsrichtwerte_Übersicht!$C$18))</f>
        <v>40</v>
      </c>
      <c r="F107" s="4">
        <f ca="1">IF(Bezug!$G$2=1,Planungsrichtwerte_Übersicht!$C$7,IF(Bezug!$G$2=2,Planungsrichtwerte_Übersicht!$C$13,Planungsrichtwerte_Übersicht!$C$19))</f>
        <v>35</v>
      </c>
      <c r="G107" s="17"/>
      <c r="H107" s="17"/>
    </row>
    <row r="108" spans="1:8" x14ac:dyDescent="0.2">
      <c r="A108" s="4">
        <v>10.1</v>
      </c>
      <c r="B108" s="4">
        <f ca="1">IF(AND(Schalltool_HERZ!$K$28="JA",$C$3&gt;0),A108,0)</f>
        <v>10.1</v>
      </c>
      <c r="C108" s="16">
        <f t="shared" ca="1" si="1"/>
        <v>28.942073797405811</v>
      </c>
      <c r="D108" s="4">
        <f ca="1">IF(Bezug!$G$2=1,Planungsrichtwerte_Übersicht!$C$5,IF(Bezug!$G$2=2,Planungsrichtwerte_Übersicht!$C$11,Planungsrichtwerte_Übersicht!$C$17))</f>
        <v>45</v>
      </c>
      <c r="E108" s="4">
        <f ca="1">IF(Bezug!$G$2=1,Planungsrichtwerte_Übersicht!$C$6,IF(Bezug!$G$2=2,"-",Planungsrichtwerte_Übersicht!$C$18))</f>
        <v>40</v>
      </c>
      <c r="F108" s="4">
        <f ca="1">IF(Bezug!$G$2=1,Planungsrichtwerte_Übersicht!$C$7,IF(Bezug!$G$2=2,Planungsrichtwerte_Übersicht!$C$13,Planungsrichtwerte_Übersicht!$C$19))</f>
        <v>35</v>
      </c>
      <c r="G108" s="17"/>
      <c r="H108" s="17"/>
    </row>
    <row r="109" spans="1:8" x14ac:dyDescent="0.2">
      <c r="A109" s="4">
        <v>10.199999999999999</v>
      </c>
      <c r="B109" s="4">
        <f ca="1">IF(AND(Schalltool_HERZ!$K$28="JA",$C$3&gt;0),A109,0)</f>
        <v>10.199999999999999</v>
      </c>
      <c r="C109" s="16">
        <f t="shared" ca="1" si="1"/>
        <v>28.856497837820307</v>
      </c>
      <c r="D109" s="4">
        <f ca="1">IF(Bezug!$G$2=1,Planungsrichtwerte_Übersicht!$C$5,IF(Bezug!$G$2=2,Planungsrichtwerte_Übersicht!$C$11,Planungsrichtwerte_Übersicht!$C$17))</f>
        <v>45</v>
      </c>
      <c r="E109" s="4">
        <f ca="1">IF(Bezug!$G$2=1,Planungsrichtwerte_Übersicht!$C$6,IF(Bezug!$G$2=2,"-",Planungsrichtwerte_Übersicht!$C$18))</f>
        <v>40</v>
      </c>
      <c r="F109" s="4">
        <f ca="1">IF(Bezug!$G$2=1,Planungsrichtwerte_Übersicht!$C$7,IF(Bezug!$G$2=2,Planungsrichtwerte_Übersicht!$C$13,Planungsrichtwerte_Übersicht!$C$19))</f>
        <v>35</v>
      </c>
      <c r="G109" s="17"/>
      <c r="H109" s="17"/>
    </row>
    <row r="110" spans="1:8" x14ac:dyDescent="0.2">
      <c r="A110" s="4">
        <v>10.3</v>
      </c>
      <c r="B110" s="4">
        <f ca="1">IF(AND(Schalltool_HERZ!$K$28="JA",$C$3&gt;0),A110,0)</f>
        <v>10.3</v>
      </c>
      <c r="C110" s="16">
        <f t="shared" ca="1" si="1"/>
        <v>28.771756778955218</v>
      </c>
      <c r="D110" s="4">
        <f ca="1">IF(Bezug!$G$2=1,Planungsrichtwerte_Übersicht!$C$5,IF(Bezug!$G$2=2,Planungsrichtwerte_Übersicht!$C$11,Planungsrichtwerte_Übersicht!$C$17))</f>
        <v>45</v>
      </c>
      <c r="E110" s="4">
        <f ca="1">IF(Bezug!$G$2=1,Planungsrichtwerte_Übersicht!$C$6,IF(Bezug!$G$2=2,"-",Planungsrichtwerte_Übersicht!$C$18))</f>
        <v>40</v>
      </c>
      <c r="F110" s="4">
        <f ca="1">IF(Bezug!$G$2=1,Planungsrichtwerte_Übersicht!$C$7,IF(Bezug!$G$2=2,Planungsrichtwerte_Übersicht!$C$13,Planungsrichtwerte_Übersicht!$C$19))</f>
        <v>35</v>
      </c>
      <c r="G110" s="17"/>
      <c r="H110" s="17"/>
    </row>
    <row r="111" spans="1:8" x14ac:dyDescent="0.2">
      <c r="A111" s="4">
        <v>10.4</v>
      </c>
      <c r="B111" s="4">
        <f ca="1">IF(AND(Schalltool_HERZ!$K$28="JA",$C$3&gt;0),A111,0)</f>
        <v>10.4</v>
      </c>
      <c r="C111" s="16">
        <f t="shared" ca="1" si="1"/>
        <v>28.687834487083052</v>
      </c>
      <c r="D111" s="4">
        <f ca="1">IF(Bezug!$G$2=1,Planungsrichtwerte_Übersicht!$C$5,IF(Bezug!$G$2=2,Planungsrichtwerte_Übersicht!$C$11,Planungsrichtwerte_Übersicht!$C$17))</f>
        <v>45</v>
      </c>
      <c r="E111" s="4">
        <f ca="1">IF(Bezug!$G$2=1,Planungsrichtwerte_Übersicht!$C$6,IF(Bezug!$G$2=2,"-",Planungsrichtwerte_Übersicht!$C$18))</f>
        <v>40</v>
      </c>
      <c r="F111" s="4">
        <f ca="1">IF(Bezug!$G$2=1,Planungsrichtwerte_Übersicht!$C$7,IF(Bezug!$G$2=2,Planungsrichtwerte_Übersicht!$C$13,Planungsrichtwerte_Übersicht!$C$19))</f>
        <v>35</v>
      </c>
      <c r="G111" s="17"/>
      <c r="H111" s="17"/>
    </row>
    <row r="112" spans="1:8" x14ac:dyDescent="0.2">
      <c r="A112" s="4">
        <v>10.5</v>
      </c>
      <c r="B112" s="4">
        <f ca="1">IF(AND(Schalltool_HERZ!$K$28="JA",$C$3&gt;0),A112,0)</f>
        <v>10.5</v>
      </c>
      <c r="C112" s="16">
        <f t="shared" ca="1" si="1"/>
        <v>28.6047152916599</v>
      </c>
      <c r="D112" s="4">
        <f ca="1">IF(Bezug!$G$2=1,Planungsrichtwerte_Übersicht!$C$5,IF(Bezug!$G$2=2,Planungsrichtwerte_Übersicht!$C$11,Planungsrichtwerte_Übersicht!$C$17))</f>
        <v>45</v>
      </c>
      <c r="E112" s="4">
        <f ca="1">IF(Bezug!$G$2=1,Planungsrichtwerte_Übersicht!$C$6,IF(Bezug!$G$2=2,"-",Planungsrichtwerte_Übersicht!$C$18))</f>
        <v>40</v>
      </c>
      <c r="F112" s="4">
        <f ca="1">IF(Bezug!$G$2=1,Planungsrichtwerte_Übersicht!$C$7,IF(Bezug!$G$2=2,Planungsrichtwerte_Übersicht!$C$13,Planungsrichtwerte_Übersicht!$C$19))</f>
        <v>35</v>
      </c>
      <c r="G112" s="17"/>
      <c r="H112" s="17"/>
    </row>
    <row r="113" spans="1:8" x14ac:dyDescent="0.2">
      <c r="A113" s="4">
        <v>10.6</v>
      </c>
      <c r="B113" s="4">
        <f ca="1">IF(AND(Schalltool_HERZ!$K$28="JA",$C$3&gt;0),A113,0)</f>
        <v>10.6</v>
      </c>
      <c r="C113" s="16">
        <f t="shared" ca="1" si="1"/>
        <v>28.522383967763254</v>
      </c>
      <c r="D113" s="4">
        <f ca="1">IF(Bezug!$G$2=1,Planungsrichtwerte_Übersicht!$C$5,IF(Bezug!$G$2=2,Planungsrichtwerte_Übersicht!$C$11,Planungsrichtwerte_Übersicht!$C$17))</f>
        <v>45</v>
      </c>
      <c r="E113" s="4">
        <f ca="1">IF(Bezug!$G$2=1,Planungsrichtwerte_Übersicht!$C$6,IF(Bezug!$G$2=2,"-",Planungsrichtwerte_Übersicht!$C$18))</f>
        <v>40</v>
      </c>
      <c r="F113" s="4">
        <f ca="1">IF(Bezug!$G$2=1,Planungsrichtwerte_Übersicht!$C$7,IF(Bezug!$G$2=2,Planungsrichtwerte_Übersicht!$C$13,Planungsrichtwerte_Übersicht!$C$19))</f>
        <v>35</v>
      </c>
      <c r="G113" s="17"/>
      <c r="H113" s="17"/>
    </row>
    <row r="114" spans="1:8" x14ac:dyDescent="0.2">
      <c r="A114" s="4">
        <v>10.7</v>
      </c>
      <c r="B114" s="4">
        <f ca="1">IF(AND(Schalltool_HERZ!$K$28="JA",$C$3&gt;0),A114,0)</f>
        <v>10.7</v>
      </c>
      <c r="C114" s="16">
        <f t="shared" ca="1" si="1"/>
        <v>28.440825719354468</v>
      </c>
      <c r="D114" s="4">
        <f ca="1">IF(Bezug!$G$2=1,Planungsrichtwerte_Übersicht!$C$5,IF(Bezug!$G$2=2,Planungsrichtwerte_Übersicht!$C$11,Planungsrichtwerte_Übersicht!$C$17))</f>
        <v>45</v>
      </c>
      <c r="E114" s="4">
        <f ca="1">IF(Bezug!$G$2=1,Planungsrichtwerte_Übersicht!$C$6,IF(Bezug!$G$2=2,"-",Planungsrichtwerte_Übersicht!$C$18))</f>
        <v>40</v>
      </c>
      <c r="F114" s="4">
        <f ca="1">IF(Bezug!$G$2=1,Planungsrichtwerte_Übersicht!$C$7,IF(Bezug!$G$2=2,Planungsrichtwerte_Übersicht!$C$13,Planungsrichtwerte_Übersicht!$C$19))</f>
        <v>35</v>
      </c>
      <c r="G114" s="17"/>
      <c r="H114" s="17"/>
    </row>
    <row r="115" spans="1:8" x14ac:dyDescent="0.2">
      <c r="A115" s="4">
        <v>10.8</v>
      </c>
      <c r="B115" s="4">
        <f ca="1">IF(AND(Schalltool_HERZ!$K$28="JA",$C$3&gt;0),A115,0)</f>
        <v>10.8</v>
      </c>
      <c r="C115" s="16">
        <f t="shared" ca="1" si="1"/>
        <v>28.360026163319667</v>
      </c>
      <c r="D115" s="4">
        <f ca="1">IF(Bezug!$G$2=1,Planungsrichtwerte_Übersicht!$C$5,IF(Bezug!$G$2=2,Planungsrichtwerte_Übersicht!$C$11,Planungsrichtwerte_Übersicht!$C$17))</f>
        <v>45</v>
      </c>
      <c r="E115" s="4">
        <f ca="1">IF(Bezug!$G$2=1,Planungsrichtwerte_Übersicht!$C$6,IF(Bezug!$G$2=2,"-",Planungsrichtwerte_Übersicht!$C$18))</f>
        <v>40</v>
      </c>
      <c r="F115" s="4">
        <f ca="1">IF(Bezug!$G$2=1,Planungsrichtwerte_Übersicht!$C$7,IF(Bezug!$G$2=2,Planungsrichtwerte_Übersicht!$C$13,Planungsrichtwerte_Übersicht!$C$19))</f>
        <v>35</v>
      </c>
      <c r="G115" s="17"/>
      <c r="H115" s="17"/>
    </row>
    <row r="116" spans="1:8" x14ac:dyDescent="0.2">
      <c r="A116" s="4">
        <v>10.9</v>
      </c>
      <c r="B116" s="4">
        <f ca="1">IF(AND(Schalltool_HERZ!$K$28="JA",$C$3&gt;0),A116,0)</f>
        <v>10.9</v>
      </c>
      <c r="C116" s="16">
        <f t="shared" ca="1" si="1"/>
        <v>28.279971314246186</v>
      </c>
      <c r="D116" s="4">
        <f ca="1">IF(Bezug!$G$2=1,Planungsrichtwerte_Übersicht!$C$5,IF(Bezug!$G$2=2,Planungsrichtwerte_Übersicht!$C$11,Planungsrichtwerte_Übersicht!$C$17))</f>
        <v>45</v>
      </c>
      <c r="E116" s="4">
        <f ca="1">IF(Bezug!$G$2=1,Planungsrichtwerte_Übersicht!$C$6,IF(Bezug!$G$2=2,"-",Planungsrichtwerte_Übersicht!$C$18))</f>
        <v>40</v>
      </c>
      <c r="F116" s="4">
        <f ca="1">IF(Bezug!$G$2=1,Planungsrichtwerte_Übersicht!$C$7,IF(Bezug!$G$2=2,Planungsrichtwerte_Übersicht!$C$13,Planungsrichtwerte_Übersicht!$C$19))</f>
        <v>35</v>
      </c>
      <c r="G116" s="17"/>
      <c r="H116" s="17"/>
    </row>
    <row r="117" spans="1:8" x14ac:dyDescent="0.2">
      <c r="A117" s="4">
        <v>11</v>
      </c>
      <c r="B117" s="4">
        <f ca="1">IF(AND(Schalltool_HERZ!$K$28="JA",$C$3&gt;0),A117,0)</f>
        <v>11</v>
      </c>
      <c r="C117" s="16">
        <f t="shared" ca="1" si="1"/>
        <v>28.200647569894159</v>
      </c>
      <c r="D117" s="4">
        <f ca="1">IF(Bezug!$G$2=1,Planungsrichtwerte_Übersicht!$C$5,IF(Bezug!$G$2=2,Planungsrichtwerte_Übersicht!$C$11,Planungsrichtwerte_Übersicht!$C$17))</f>
        <v>45</v>
      </c>
      <c r="E117" s="4">
        <f ca="1">IF(Bezug!$G$2=1,Planungsrichtwerte_Übersicht!$C$6,IF(Bezug!$G$2=2,"-",Planungsrichtwerte_Übersicht!$C$18))</f>
        <v>40</v>
      </c>
      <c r="F117" s="4">
        <f ca="1">IF(Bezug!$G$2=1,Planungsrichtwerte_Übersicht!$C$7,IF(Bezug!$G$2=2,Planungsrichtwerte_Übersicht!$C$13,Planungsrichtwerte_Übersicht!$C$19))</f>
        <v>35</v>
      </c>
      <c r="G117" s="17"/>
      <c r="H117" s="17"/>
    </row>
    <row r="118" spans="1:8" x14ac:dyDescent="0.2">
      <c r="A118" s="4">
        <v>11.1</v>
      </c>
      <c r="B118" s="4">
        <f ca="1">IF(AND(Schalltool_HERZ!$K$28="JA",$C$3&gt;0),A118,0)</f>
        <v>11.1</v>
      </c>
      <c r="C118" s="16">
        <f t="shared" ca="1" si="1"/>
        <v>28.122041697325514</v>
      </c>
      <c r="D118" s="4">
        <f ca="1">IF(Bezug!$G$2=1,Planungsrichtwerte_Übersicht!$C$5,IF(Bezug!$G$2=2,Planungsrichtwerte_Übersicht!$C$11,Planungsrichtwerte_Übersicht!$C$17))</f>
        <v>45</v>
      </c>
      <c r="E118" s="4">
        <f ca="1">IF(Bezug!$G$2=1,Planungsrichtwerte_Übersicht!$C$6,IF(Bezug!$G$2=2,"-",Planungsrichtwerte_Übersicht!$C$18))</f>
        <v>40</v>
      </c>
      <c r="F118" s="4">
        <f ca="1">IF(Bezug!$G$2=1,Planungsrichtwerte_Übersicht!$C$7,IF(Bezug!$G$2=2,Planungsrichtwerte_Übersicht!$C$13,Planungsrichtwerte_Übersicht!$C$19))</f>
        <v>35</v>
      </c>
      <c r="G118" s="17"/>
      <c r="H118" s="17"/>
    </row>
    <row r="119" spans="1:8" x14ac:dyDescent="0.2">
      <c r="A119" s="4">
        <v>11.2</v>
      </c>
      <c r="B119" s="4">
        <f ca="1">IF(AND(Schalltool_HERZ!$K$28="JA",$C$3&gt;0),A119,0)</f>
        <v>11.2</v>
      </c>
      <c r="C119" s="16">
        <f t="shared" ca="1" si="1"/>
        <v>28.044140819655027</v>
      </c>
      <c r="D119" s="4">
        <f ca="1">IF(Bezug!$G$2=1,Planungsrichtwerte_Übersicht!$C$5,IF(Bezug!$G$2=2,Planungsrichtwerte_Übersicht!$C$11,Planungsrichtwerte_Übersicht!$C$17))</f>
        <v>45</v>
      </c>
      <c r="E119" s="4">
        <f ca="1">IF(Bezug!$G$2=1,Planungsrichtwerte_Übersicht!$C$6,IF(Bezug!$G$2=2,"-",Planungsrichtwerte_Übersicht!$C$18))</f>
        <v>40</v>
      </c>
      <c r="F119" s="4">
        <f ca="1">IF(Bezug!$G$2=1,Planungsrichtwerte_Übersicht!$C$7,IF(Bezug!$G$2=2,Planungsrichtwerte_Übersicht!$C$13,Planungsrichtwerte_Übersicht!$C$19))</f>
        <v>35</v>
      </c>
      <c r="G119" s="17"/>
      <c r="H119" s="17"/>
    </row>
    <row r="120" spans="1:8" x14ac:dyDescent="0.2">
      <c r="A120" s="4">
        <v>11.3</v>
      </c>
      <c r="B120" s="4">
        <f ca="1">IF(AND(Schalltool_HERZ!$K$28="JA",$C$3&gt;0),A120,0)</f>
        <v>11.3</v>
      </c>
      <c r="C120" s="16">
        <f t="shared" ca="1" si="1"/>
        <v>27.966932403390267</v>
      </c>
      <c r="D120" s="4">
        <f ca="1">IF(Bezug!$G$2=1,Planungsrichtwerte_Übersicht!$C$5,IF(Bezug!$G$2=2,Planungsrichtwerte_Übersicht!$C$11,Planungsrichtwerte_Übersicht!$C$17))</f>
        <v>45</v>
      </c>
      <c r="E120" s="4">
        <f ca="1">IF(Bezug!$G$2=1,Planungsrichtwerte_Übersicht!$C$6,IF(Bezug!$G$2=2,"-",Planungsrichtwerte_Übersicht!$C$18))</f>
        <v>40</v>
      </c>
      <c r="F120" s="4">
        <f ca="1">IF(Bezug!$G$2=1,Planungsrichtwerte_Übersicht!$C$7,IF(Bezug!$G$2=2,Planungsrichtwerte_Übersicht!$C$13,Planungsrichtwerte_Übersicht!$C$19))</f>
        <v>35</v>
      </c>
      <c r="G120" s="17"/>
      <c r="H120" s="17"/>
    </row>
    <row r="121" spans="1:8" x14ac:dyDescent="0.2">
      <c r="A121" s="4">
        <v>11.4</v>
      </c>
      <c r="B121" s="4">
        <f ca="1">IF(AND(Schalltool_HERZ!$K$28="JA",$C$3&gt;0),A121,0)</f>
        <v>11.4</v>
      </c>
      <c r="C121" s="16">
        <f t="shared" ca="1" si="1"/>
        <v>27.890404246329208</v>
      </c>
      <c r="D121" s="4">
        <f ca="1">IF(Bezug!$G$2=1,Planungsrichtwerte_Übersicht!$C$5,IF(Bezug!$G$2=2,Planungsrichtwerte_Übersicht!$C$11,Planungsrichtwerte_Übersicht!$C$17))</f>
        <v>45</v>
      </c>
      <c r="E121" s="4">
        <f ca="1">IF(Bezug!$G$2=1,Planungsrichtwerte_Übersicht!$C$6,IF(Bezug!$G$2=2,"-",Planungsrichtwerte_Übersicht!$C$18))</f>
        <v>40</v>
      </c>
      <c r="F121" s="4">
        <f ca="1">IF(Bezug!$G$2=1,Planungsrichtwerte_Übersicht!$C$7,IF(Bezug!$G$2=2,Planungsrichtwerte_Übersicht!$C$13,Planungsrichtwerte_Übersicht!$C$19))</f>
        <v>35</v>
      </c>
      <c r="G121" s="17"/>
      <c r="H121" s="17"/>
    </row>
    <row r="122" spans="1:8" x14ac:dyDescent="0.2">
      <c r="A122" s="4">
        <v>11.5</v>
      </c>
      <c r="B122" s="4">
        <f ca="1">IF(AND(Schalltool_HERZ!$K$28="JA",$C$3&gt;0),A122,0)</f>
        <v>11.5</v>
      </c>
      <c r="C122" s="16">
        <f t="shared" ca="1" si="1"/>
        <v>27.814544465986426</v>
      </c>
      <c r="D122" s="4">
        <f ca="1">IF(Bezug!$G$2=1,Planungsrichtwerte_Übersicht!$C$5,IF(Bezug!$G$2=2,Planungsrichtwerte_Übersicht!$C$11,Planungsrichtwerte_Übersicht!$C$17))</f>
        <v>45</v>
      </c>
      <c r="E122" s="4">
        <f ca="1">IF(Bezug!$G$2=1,Planungsrichtwerte_Übersicht!$C$6,IF(Bezug!$G$2=2,"-",Planungsrichtwerte_Übersicht!$C$18))</f>
        <v>40</v>
      </c>
      <c r="F122" s="4">
        <f ca="1">IF(Bezug!$G$2=1,Planungsrichtwerte_Übersicht!$C$7,IF(Bezug!$G$2=2,Planungsrichtwerte_Übersicht!$C$13,Planungsrichtwerte_Übersicht!$C$19))</f>
        <v>35</v>
      </c>
      <c r="G122" s="17"/>
      <c r="H122" s="17"/>
    </row>
    <row r="123" spans="1:8" x14ac:dyDescent="0.2">
      <c r="A123" s="4">
        <v>11.6</v>
      </c>
      <c r="B123" s="4">
        <f ca="1">IF(AND(Schalltool_HERZ!$K$28="JA",$C$3&gt;0),A123,0)</f>
        <v>11.6</v>
      </c>
      <c r="C123" s="16">
        <f t="shared" ca="1" si="1"/>
        <v>27.739341488520292</v>
      </c>
      <c r="D123" s="4">
        <f ca="1">IF(Bezug!$G$2=1,Planungsrichtwerte_Übersicht!$C$5,IF(Bezug!$G$2=2,Planungsrichtwerte_Übersicht!$C$11,Planungsrichtwerte_Übersicht!$C$17))</f>
        <v>45</v>
      </c>
      <c r="E123" s="4">
        <f ca="1">IF(Bezug!$G$2=1,Planungsrichtwerte_Übersicht!$C$6,IF(Bezug!$G$2=2,"-",Planungsrichtwerte_Übersicht!$C$18))</f>
        <v>40</v>
      </c>
      <c r="F123" s="4">
        <f ca="1">IF(Bezug!$G$2=1,Planungsrichtwerte_Übersicht!$C$7,IF(Bezug!$G$2=2,Planungsrichtwerte_Übersicht!$C$13,Planungsrichtwerte_Übersicht!$C$19))</f>
        <v>35</v>
      </c>
      <c r="G123" s="17"/>
      <c r="H123" s="17"/>
    </row>
    <row r="124" spans="1:8" x14ac:dyDescent="0.2">
      <c r="A124" s="4">
        <v>11.7</v>
      </c>
      <c r="B124" s="4">
        <f ca="1">IF(AND(Schalltool_HERZ!$K$28="JA",$C$3&gt;0),A124,0)</f>
        <v>11.7</v>
      </c>
      <c r="C124" s="16">
        <f t="shared" ca="1" si="1"/>
        <v>27.66478403813543</v>
      </c>
      <c r="D124" s="4">
        <f ca="1">IF(Bezug!$G$2=1,Planungsrichtwerte_Übersicht!$C$5,IF(Bezug!$G$2=2,Planungsrichtwerte_Übersicht!$C$11,Planungsrichtwerte_Übersicht!$C$17))</f>
        <v>45</v>
      </c>
      <c r="E124" s="4">
        <f ca="1">IF(Bezug!$G$2=1,Planungsrichtwerte_Übersicht!$C$6,IF(Bezug!$G$2=2,"-",Planungsrichtwerte_Übersicht!$C$18))</f>
        <v>40</v>
      </c>
      <c r="F124" s="4">
        <f ca="1">IF(Bezug!$G$2=1,Planungsrichtwerte_Übersicht!$C$7,IF(Bezug!$G$2=2,Planungsrichtwerte_Übersicht!$C$13,Planungsrichtwerte_Übersicht!$C$19))</f>
        <v>35</v>
      </c>
      <c r="G124" s="17"/>
      <c r="H124" s="17"/>
    </row>
    <row r="125" spans="1:8" x14ac:dyDescent="0.2">
      <c r="A125" s="4">
        <v>11.8</v>
      </c>
      <c r="B125" s="4">
        <f ca="1">IF(AND(Schalltool_HERZ!$K$28="JA",$C$3&gt;0),A125,0)</f>
        <v>11.8</v>
      </c>
      <c r="C125" s="16">
        <f t="shared" ca="1" si="1"/>
        <v>27.590861126936154</v>
      </c>
      <c r="D125" s="4">
        <f ca="1">IF(Bezug!$G$2=1,Planungsrichtwerte_Übersicht!$C$5,IF(Bezug!$G$2=2,Planungsrichtwerte_Übersicht!$C$11,Planungsrichtwerte_Übersicht!$C$17))</f>
        <v>45</v>
      </c>
      <c r="E125" s="4">
        <f ca="1">IF(Bezug!$G$2=1,Planungsrichtwerte_Übersicht!$C$6,IF(Bezug!$G$2=2,"-",Planungsrichtwerte_Übersicht!$C$18))</f>
        <v>40</v>
      </c>
      <c r="F125" s="4">
        <f ca="1">IF(Bezug!$G$2=1,Planungsrichtwerte_Übersicht!$C$7,IF(Bezug!$G$2=2,Planungsrichtwerte_Übersicht!$C$13,Planungsrichtwerte_Übersicht!$C$19))</f>
        <v>35</v>
      </c>
      <c r="G125" s="17"/>
      <c r="H125" s="17"/>
    </row>
    <row r="126" spans="1:8" x14ac:dyDescent="0.2">
      <c r="A126" s="4">
        <v>11.9</v>
      </c>
      <c r="B126" s="4">
        <f ca="1">IF(AND(Schalltool_HERZ!$K$28="JA",$C$3&gt;0),A126,0)</f>
        <v>11.9</v>
      </c>
      <c r="C126" s="16">
        <f t="shared" ca="1" si="1"/>
        <v>27.517562045208045</v>
      </c>
      <c r="D126" s="4">
        <f ca="1">IF(Bezug!$G$2=1,Planungsrichtwerte_Übersicht!$C$5,IF(Bezug!$G$2=2,Planungsrichtwerte_Übersicht!$C$11,Planungsrichtwerte_Übersicht!$C$17))</f>
        <v>45</v>
      </c>
      <c r="E126" s="4">
        <f ca="1">IF(Bezug!$G$2=1,Planungsrichtwerte_Übersicht!$C$6,IF(Bezug!$G$2=2,"-",Planungsrichtwerte_Übersicht!$C$18))</f>
        <v>40</v>
      </c>
      <c r="F126" s="4">
        <f ca="1">IF(Bezug!$G$2=1,Planungsrichtwerte_Übersicht!$C$7,IF(Bezug!$G$2=2,Planungsrichtwerte_Übersicht!$C$13,Planungsrichtwerte_Übersicht!$C$19))</f>
        <v>35</v>
      </c>
      <c r="G126" s="17"/>
      <c r="H126" s="17"/>
    </row>
    <row r="127" spans="1:8" x14ac:dyDescent="0.2">
      <c r="A127" s="4">
        <v>12</v>
      </c>
      <c r="B127" s="4">
        <f ca="1">IF(AND(Schalltool_HERZ!$K$28="JA",$C$3&gt;0),A127,0)</f>
        <v>12</v>
      </c>
      <c r="C127" s="16">
        <f t="shared" ca="1" si="1"/>
        <v>27.444876352106164</v>
      </c>
      <c r="D127" s="4">
        <f ca="1">IF(Bezug!$G$2=1,Planungsrichtwerte_Übersicht!$C$5,IF(Bezug!$G$2=2,Planungsrichtwerte_Übersicht!$C$11,Planungsrichtwerte_Übersicht!$C$17))</f>
        <v>45</v>
      </c>
      <c r="E127" s="4">
        <f ca="1">IF(Bezug!$G$2=1,Planungsrichtwerte_Übersicht!$C$6,IF(Bezug!$G$2=2,"-",Planungsrichtwerte_Übersicht!$C$18))</f>
        <v>40</v>
      </c>
      <c r="F127" s="4">
        <f ca="1">IF(Bezug!$G$2=1,Planungsrichtwerte_Übersicht!$C$7,IF(Bezug!$G$2=2,Planungsrichtwerte_Übersicht!$C$13,Planungsrichtwerte_Übersicht!$C$19))</f>
        <v>35</v>
      </c>
      <c r="G127" s="17"/>
      <c r="H127" s="17"/>
    </row>
    <row r="128" spans="1:8" x14ac:dyDescent="0.2">
      <c r="A128" s="4">
        <v>12.1</v>
      </c>
      <c r="B128" s="4">
        <f ca="1">IF(AND(Schalltool_HERZ!$K$28="JA",$C$3&gt;0),A128,0)</f>
        <v>12.1</v>
      </c>
      <c r="C128" s="16">
        <f t="shared" ca="1" si="1"/>
        <v>27.372793866729662</v>
      </c>
      <c r="D128" s="4">
        <f ca="1">IF(Bezug!$G$2=1,Planungsrichtwerte_Übersicht!$C$5,IF(Bezug!$G$2=2,Planungsrichtwerte_Übersicht!$C$11,Planungsrichtwerte_Übersicht!$C$17))</f>
        <v>45</v>
      </c>
      <c r="E128" s="4">
        <f ca="1">IF(Bezug!$G$2=1,Planungsrichtwerte_Übersicht!$C$6,IF(Bezug!$G$2=2,"-",Planungsrichtwerte_Übersicht!$C$18))</f>
        <v>40</v>
      </c>
      <c r="F128" s="4">
        <f ca="1">IF(Bezug!$G$2=1,Planungsrichtwerte_Übersicht!$C$7,IF(Bezug!$G$2=2,Planungsrichtwerte_Übersicht!$C$13,Planungsrichtwerte_Übersicht!$C$19))</f>
        <v>35</v>
      </c>
      <c r="G128" s="17"/>
      <c r="H128" s="17"/>
    </row>
    <row r="129" spans="1:8" x14ac:dyDescent="0.2">
      <c r="A129" s="4">
        <v>12.2</v>
      </c>
      <c r="B129" s="4">
        <f ca="1">IF(AND(Schalltool_HERZ!$K$28="JA",$C$3&gt;0),A129,0)</f>
        <v>12.2</v>
      </c>
      <c r="C129" s="16">
        <f t="shared" ca="1" si="1"/>
        <v>27.301304659563698</v>
      </c>
      <c r="D129" s="4">
        <f ca="1">IF(Bezug!$G$2=1,Planungsrichtwerte_Übersicht!$C$5,IF(Bezug!$G$2=2,Planungsrichtwerte_Übersicht!$C$11,Planungsrichtwerte_Übersicht!$C$17))</f>
        <v>45</v>
      </c>
      <c r="E129" s="4">
        <f ca="1">IF(Bezug!$G$2=1,Planungsrichtwerte_Übersicht!$C$6,IF(Bezug!$G$2=2,"-",Planungsrichtwerte_Übersicht!$C$18))</f>
        <v>40</v>
      </c>
      <c r="F129" s="4">
        <f ca="1">IF(Bezug!$G$2=1,Planungsrichtwerte_Übersicht!$C$7,IF(Bezug!$G$2=2,Planungsrichtwerte_Übersicht!$C$13,Planungsrichtwerte_Übersicht!$C$19))</f>
        <v>35</v>
      </c>
      <c r="G129" s="17"/>
      <c r="H129" s="17"/>
    </row>
    <row r="130" spans="1:8" x14ac:dyDescent="0.2">
      <c r="A130" s="4">
        <v>12.3</v>
      </c>
      <c r="B130" s="4">
        <f ca="1">IF(AND(Schalltool_HERZ!$K$28="JA",$C$3&gt;0),A130,0)</f>
        <v>12.3</v>
      </c>
      <c r="C130" s="16">
        <f t="shared" ca="1" si="1"/>
        <v>27.230399044270701</v>
      </c>
      <c r="D130" s="4">
        <f ca="1">IF(Bezug!$G$2=1,Planungsrichtwerte_Übersicht!$C$5,IF(Bezug!$G$2=2,Planungsrichtwerte_Übersicht!$C$11,Planungsrichtwerte_Übersicht!$C$17))</f>
        <v>45</v>
      </c>
      <c r="E130" s="4">
        <f ca="1">IF(Bezug!$G$2=1,Planungsrichtwerte_Übersicht!$C$6,IF(Bezug!$G$2=2,"-",Planungsrichtwerte_Übersicht!$C$18))</f>
        <v>40</v>
      </c>
      <c r="F130" s="4">
        <f ca="1">IF(Bezug!$G$2=1,Planungsrichtwerte_Übersicht!$C$7,IF(Bezug!$G$2=2,Planungsrichtwerte_Übersicht!$C$13,Planungsrichtwerte_Übersicht!$C$19))</f>
        <v>35</v>
      </c>
      <c r="G130" s="17"/>
      <c r="H130" s="17"/>
    </row>
    <row r="131" spans="1:8" x14ac:dyDescent="0.2">
      <c r="A131" s="4">
        <v>12.4</v>
      </c>
      <c r="B131" s="4">
        <f ca="1">IF(AND(Schalltool_HERZ!$K$28="JA",$C$3&gt;0),A131,0)</f>
        <v>12.4</v>
      </c>
      <c r="C131" s="16">
        <f t="shared" ca="1" si="1"/>
        <v>27.160067569813961</v>
      </c>
      <c r="D131" s="4">
        <f ca="1">IF(Bezug!$G$2=1,Planungsrichtwerte_Übersicht!$C$5,IF(Bezug!$G$2=2,Planungsrichtwerte_Übersicht!$C$11,Planungsrichtwerte_Übersicht!$C$17))</f>
        <v>45</v>
      </c>
      <c r="E131" s="4">
        <f ca="1">IF(Bezug!$G$2=1,Planungsrichtwerte_Übersicht!$C$6,IF(Bezug!$G$2=2,"-",Planungsrichtwerte_Übersicht!$C$18))</f>
        <v>40</v>
      </c>
      <c r="F131" s="4">
        <f ca="1">IF(Bezug!$G$2=1,Planungsrichtwerte_Übersicht!$C$7,IF(Bezug!$G$2=2,Planungsrichtwerte_Übersicht!$C$13,Planungsrichtwerte_Übersicht!$C$19))</f>
        <v>35</v>
      </c>
      <c r="G131" s="17"/>
      <c r="H131" s="17"/>
    </row>
    <row r="132" spans="1:8" x14ac:dyDescent="0.2">
      <c r="A132" s="4">
        <v>12.5</v>
      </c>
      <c r="B132" s="4">
        <f ca="1">IF(AND(Schalltool_HERZ!$K$28="JA",$C$3&gt;0),A132,0)</f>
        <v>12.5</v>
      </c>
      <c r="C132" s="16">
        <f t="shared" ca="1" si="1"/>
        <v>27.090301012897534</v>
      </c>
      <c r="D132" s="4">
        <f ca="1">IF(Bezug!$G$2=1,Planungsrichtwerte_Übersicht!$C$5,IF(Bezug!$G$2=2,Planungsrichtwerte_Übersicht!$C$11,Planungsrichtwerte_Übersicht!$C$17))</f>
        <v>45</v>
      </c>
      <c r="E132" s="4">
        <f ca="1">IF(Bezug!$G$2=1,Planungsrichtwerte_Übersicht!$C$6,IF(Bezug!$G$2=2,"-",Planungsrichtwerte_Übersicht!$C$18))</f>
        <v>40</v>
      </c>
      <c r="F132" s="4">
        <f ca="1">IF(Bezug!$G$2=1,Planungsrichtwerte_Übersicht!$C$7,IF(Bezug!$G$2=2,Planungsrichtwerte_Übersicht!$C$13,Planungsrichtwerte_Übersicht!$C$19))</f>
        <v>35</v>
      </c>
      <c r="G132" s="17"/>
      <c r="H132" s="17"/>
    </row>
    <row r="133" spans="1:8" x14ac:dyDescent="0.2">
      <c r="A133" s="4">
        <v>12.6</v>
      </c>
      <c r="B133" s="4">
        <f ca="1">IF(AND(Schalltool_HERZ!$K$28="JA",$C$3&gt;0),A133,0)</f>
        <v>12.6</v>
      </c>
      <c r="C133" s="16">
        <f t="shared" ca="1" si="1"/>
        <v>27.021090370707405</v>
      </c>
      <c r="D133" s="4">
        <f ca="1">IF(Bezug!$G$2=1,Planungsrichtwerte_Übersicht!$C$5,IF(Bezug!$G$2=2,Planungsrichtwerte_Übersicht!$C$11,Planungsrichtwerte_Übersicht!$C$17))</f>
        <v>45</v>
      </c>
      <c r="E133" s="4">
        <f ca="1">IF(Bezug!$G$2=1,Planungsrichtwerte_Übersicht!$C$6,IF(Bezug!$G$2=2,"-",Planungsrichtwerte_Übersicht!$C$18))</f>
        <v>40</v>
      </c>
      <c r="F133" s="4">
        <f ca="1">IF(Bezug!$G$2=1,Planungsrichtwerte_Übersicht!$C$7,IF(Bezug!$G$2=2,Planungsrichtwerte_Übersicht!$C$13,Planungsrichtwerte_Übersicht!$C$19))</f>
        <v>35</v>
      </c>
      <c r="G133" s="17"/>
      <c r="H133" s="17"/>
    </row>
    <row r="134" spans="1:8" x14ac:dyDescent="0.2">
      <c r="A134" s="4">
        <v>12.7</v>
      </c>
      <c r="B134" s="4">
        <f ca="1">IF(AND(Schalltool_HERZ!$K$28="JA",$C$3&gt;0),A134,0)</f>
        <v>12.7</v>
      </c>
      <c r="C134" s="16">
        <f t="shared" ca="1" si="1"/>
        <v>26.952426853939521</v>
      </c>
      <c r="D134" s="4">
        <f ca="1">IF(Bezug!$G$2=1,Planungsrichtwerte_Übersicht!$C$5,IF(Bezug!$G$2=2,Planungsrichtwerte_Übersicht!$C$11,Planungsrichtwerte_Übersicht!$C$17))</f>
        <v>45</v>
      </c>
      <c r="E134" s="4">
        <f ca="1">IF(Bezug!$G$2=1,Planungsrichtwerte_Übersicht!$C$6,IF(Bezug!$G$2=2,"-",Planungsrichtwerte_Übersicht!$C$18))</f>
        <v>40</v>
      </c>
      <c r="F134" s="4">
        <f ca="1">IF(Bezug!$G$2=1,Planungsrichtwerte_Übersicht!$C$7,IF(Bezug!$G$2=2,Planungsrichtwerte_Übersicht!$C$13,Planungsrichtwerte_Übersicht!$C$19))</f>
        <v>35</v>
      </c>
      <c r="G134" s="17"/>
      <c r="H134" s="17"/>
    </row>
    <row r="135" spans="1:8" x14ac:dyDescent="0.2">
      <c r="A135" s="4">
        <v>12.8</v>
      </c>
      <c r="B135" s="4">
        <f ca="1">IF(AND(Schalltool_HERZ!$K$28="JA",$C$3&gt;0),A135,0)</f>
        <v>12.8</v>
      </c>
      <c r="C135" s="16">
        <f t="shared" ca="1" si="1"/>
        <v>26.88430188010129</v>
      </c>
      <c r="D135" s="4">
        <f ca="1">IF(Bezug!$G$2=1,Planungsrichtwerte_Übersicht!$C$5,IF(Bezug!$G$2=2,Planungsrichtwerte_Übersicht!$C$11,Planungsrichtwerte_Übersicht!$C$17))</f>
        <v>45</v>
      </c>
      <c r="E135" s="4">
        <f ca="1">IF(Bezug!$G$2=1,Planungsrichtwerte_Übersicht!$C$6,IF(Bezug!$G$2=2,"-",Planungsrichtwerte_Übersicht!$C$18))</f>
        <v>40</v>
      </c>
      <c r="F135" s="4">
        <f ca="1">IF(Bezug!$G$2=1,Planungsrichtwerte_Übersicht!$C$7,IF(Bezug!$G$2=2,Planungsrichtwerte_Übersicht!$C$13,Planungsrichtwerte_Übersicht!$C$19))</f>
        <v>35</v>
      </c>
      <c r="G135" s="17"/>
      <c r="H135" s="17"/>
    </row>
    <row r="136" spans="1:8" x14ac:dyDescent="0.2">
      <c r="A136" s="4">
        <v>12.9</v>
      </c>
      <c r="B136" s="4">
        <f ca="1">IF(AND(Schalltool_HERZ!$K$28="JA",$C$3&gt;0),A136,0)</f>
        <v>12.9</v>
      </c>
      <c r="C136" s="16">
        <f t="shared" ca="1" si="1"/>
        <v>26.816707067073683</v>
      </c>
      <c r="D136" s="4">
        <f ca="1">IF(Bezug!$G$2=1,Planungsrichtwerte_Übersicht!$C$5,IF(Bezug!$G$2=2,Planungsrichtwerte_Übersicht!$C$11,Planungsrichtwerte_Übersicht!$C$17))</f>
        <v>45</v>
      </c>
      <c r="E136" s="4">
        <f ca="1">IF(Bezug!$G$2=1,Planungsrichtwerte_Übersicht!$C$6,IF(Bezug!$G$2=2,"-",Planungsrichtwerte_Übersicht!$C$18))</f>
        <v>40</v>
      </c>
      <c r="F136" s="4">
        <f ca="1">IF(Bezug!$G$2=1,Planungsrichtwerte_Übersicht!$C$7,IF(Bezug!$G$2=2,Planungsrichtwerte_Übersicht!$C$13,Planungsrichtwerte_Übersicht!$C$19))</f>
        <v>35</v>
      </c>
      <c r="G136" s="17"/>
      <c r="H136" s="17"/>
    </row>
    <row r="137" spans="1:8" x14ac:dyDescent="0.2">
      <c r="A137" s="4">
        <v>13</v>
      </c>
      <c r="B137" s="4">
        <f ca="1">IF(AND(Schalltool_HERZ!$K$28="JA",$C$3&gt;0),A137,0)</f>
        <v>13</v>
      </c>
      <c r="C137" s="16">
        <f t="shared" ref="C137:C200" ca="1" si="2">$C$3+10*LOG($C$2/(4*PI()*B137^2))+$C$4+$C$5</f>
        <v>26.749634226921923</v>
      </c>
      <c r="D137" s="4">
        <f ca="1">IF(Bezug!$G$2=1,Planungsrichtwerte_Übersicht!$C$5,IF(Bezug!$G$2=2,Planungsrichtwerte_Übersicht!$C$11,Planungsrichtwerte_Übersicht!$C$17))</f>
        <v>45</v>
      </c>
      <c r="E137" s="4">
        <f ca="1">IF(Bezug!$G$2=1,Planungsrichtwerte_Übersicht!$C$6,IF(Bezug!$G$2=2,"-",Planungsrichtwerte_Übersicht!$C$18))</f>
        <v>40</v>
      </c>
      <c r="F137" s="4">
        <f ca="1">IF(Bezug!$G$2=1,Planungsrichtwerte_Übersicht!$C$7,IF(Bezug!$G$2=2,Planungsrichtwerte_Übersicht!$C$13,Planungsrichtwerte_Übersicht!$C$19))</f>
        <v>35</v>
      </c>
      <c r="G137" s="17"/>
      <c r="H137" s="17"/>
    </row>
    <row r="138" spans="1:8" x14ac:dyDescent="0.2">
      <c r="A138" s="4">
        <v>13.1</v>
      </c>
      <c r="B138" s="4">
        <f ca="1">IF(AND(Schalltool_HERZ!$K$28="JA",$C$3&gt;0),A138,0)</f>
        <v>13.1</v>
      </c>
      <c r="C138" s="16">
        <f t="shared" ca="1" si="2"/>
        <v>26.683075359943381</v>
      </c>
      <c r="D138" s="4">
        <f ca="1">IF(Bezug!$G$2=1,Planungsrichtwerte_Übersicht!$C$5,IF(Bezug!$G$2=2,Planungsrichtwerte_Übersicht!$C$11,Planungsrichtwerte_Übersicht!$C$17))</f>
        <v>45</v>
      </c>
      <c r="E138" s="4">
        <f ca="1">IF(Bezug!$G$2=1,Planungsrichtwerte_Übersicht!$C$6,IF(Bezug!$G$2=2,"-",Planungsrichtwerte_Übersicht!$C$18))</f>
        <v>40</v>
      </c>
      <c r="F138" s="4">
        <f ca="1">IF(Bezug!$G$2=1,Planungsrichtwerte_Übersicht!$C$7,IF(Bezug!$G$2=2,Planungsrichtwerte_Übersicht!$C$13,Planungsrichtwerte_Übersicht!$C$19))</f>
        <v>35</v>
      </c>
      <c r="G138" s="17"/>
      <c r="H138" s="17"/>
    </row>
    <row r="139" spans="1:8" x14ac:dyDescent="0.2">
      <c r="A139" s="4">
        <v>13.2</v>
      </c>
      <c r="B139" s="4">
        <f ca="1">IF(AND(Schalltool_HERZ!$K$28="JA",$C$3&gt;0),A139,0)</f>
        <v>13.2</v>
      </c>
      <c r="C139" s="16">
        <f t="shared" ca="1" si="2"/>
        <v>26.617022648941667</v>
      </c>
      <c r="D139" s="4">
        <f ca="1">IF(Bezug!$G$2=1,Planungsrichtwerte_Übersicht!$C$5,IF(Bezug!$G$2=2,Planungsrichtwerte_Übersicht!$C$11,Planungsrichtwerte_Übersicht!$C$17))</f>
        <v>45</v>
      </c>
      <c r="E139" s="4">
        <f ca="1">IF(Bezug!$G$2=1,Planungsrichtwerte_Übersicht!$C$6,IF(Bezug!$G$2=2,"-",Planungsrichtwerte_Übersicht!$C$18))</f>
        <v>40</v>
      </c>
      <c r="F139" s="4">
        <f ca="1">IF(Bezug!$G$2=1,Planungsrichtwerte_Übersicht!$C$7,IF(Bezug!$G$2=2,Planungsrichtwerte_Übersicht!$C$13,Planungsrichtwerte_Übersicht!$C$19))</f>
        <v>35</v>
      </c>
      <c r="G139" s="17"/>
      <c r="H139" s="17"/>
    </row>
    <row r="140" spans="1:8" x14ac:dyDescent="0.2">
      <c r="A140" s="4">
        <v>13.3</v>
      </c>
      <c r="B140" s="4">
        <f ca="1">IF(AND(Schalltool_HERZ!$K$28="JA",$C$3&gt;0),A140,0)</f>
        <v>13.3</v>
      </c>
      <c r="C140" s="16">
        <f t="shared" ca="1" si="2"/>
        <v>26.551468453716947</v>
      </c>
      <c r="D140" s="4">
        <f ca="1">IF(Bezug!$G$2=1,Planungsrichtwerte_Übersicht!$C$5,IF(Bezug!$G$2=2,Planungsrichtwerte_Übersicht!$C$11,Planungsrichtwerte_Übersicht!$C$17))</f>
        <v>45</v>
      </c>
      <c r="E140" s="4">
        <f ca="1">IF(Bezug!$G$2=1,Planungsrichtwerte_Übersicht!$C$6,IF(Bezug!$G$2=2,"-",Planungsrichtwerte_Übersicht!$C$18))</f>
        <v>40</v>
      </c>
      <c r="F140" s="4">
        <f ca="1">IF(Bezug!$G$2=1,Planungsrichtwerte_Übersicht!$C$7,IF(Bezug!$G$2=2,Planungsrichtwerte_Übersicht!$C$13,Planungsrichtwerte_Übersicht!$C$19))</f>
        <v>35</v>
      </c>
      <c r="G140" s="17"/>
      <c r="H140" s="17"/>
    </row>
    <row r="141" spans="1:8" x14ac:dyDescent="0.2">
      <c r="A141" s="4">
        <v>13.4</v>
      </c>
      <c r="B141" s="4">
        <f ca="1">IF(AND(Schalltool_HERZ!$K$28="JA",$C$3&gt;0),A141,0)</f>
        <v>13.4</v>
      </c>
      <c r="C141" s="16">
        <f t="shared" ca="1" si="2"/>
        <v>26.48640530576251</v>
      </c>
      <c r="D141" s="4">
        <f ca="1">IF(Bezug!$G$2=1,Planungsrichtwerte_Übersicht!$C$5,IF(Bezug!$G$2=2,Planungsrichtwerte_Übersicht!$C$11,Planungsrichtwerte_Übersicht!$C$17))</f>
        <v>45</v>
      </c>
      <c r="E141" s="4">
        <f ca="1">IF(Bezug!$G$2=1,Planungsrichtwerte_Übersicht!$C$6,IF(Bezug!$G$2=2,"-",Planungsrichtwerte_Übersicht!$C$18))</f>
        <v>40</v>
      </c>
      <c r="F141" s="4">
        <f ca="1">IF(Bezug!$G$2=1,Planungsrichtwerte_Übersicht!$C$7,IF(Bezug!$G$2=2,Planungsrichtwerte_Übersicht!$C$13,Planungsrichtwerte_Übersicht!$C$19))</f>
        <v>35</v>
      </c>
      <c r="G141" s="17"/>
      <c r="H141" s="17"/>
    </row>
    <row r="142" spans="1:8" x14ac:dyDescent="0.2">
      <c r="A142" s="4">
        <v>13.5</v>
      </c>
      <c r="B142" s="4">
        <f ca="1">IF(AND(Schalltool_HERZ!$K$28="JA",$C$3&gt;0),A142,0)</f>
        <v>13.5</v>
      </c>
      <c r="C142" s="16">
        <f t="shared" ca="1" si="2"/>
        <v>26.421825903158542</v>
      </c>
      <c r="D142" s="4">
        <f ca="1">IF(Bezug!$G$2=1,Planungsrichtwerte_Übersicht!$C$5,IF(Bezug!$G$2=2,Planungsrichtwerte_Übersicht!$C$11,Planungsrichtwerte_Übersicht!$C$17))</f>
        <v>45</v>
      </c>
      <c r="E142" s="4">
        <f ca="1">IF(Bezug!$G$2=1,Planungsrichtwerte_Übersicht!$C$6,IF(Bezug!$G$2=2,"-",Planungsrichtwerte_Übersicht!$C$18))</f>
        <v>40</v>
      </c>
      <c r="F142" s="4">
        <f ca="1">IF(Bezug!$G$2=1,Planungsrichtwerte_Übersicht!$C$7,IF(Bezug!$G$2=2,Planungsrichtwerte_Übersicht!$C$13,Planungsrichtwerte_Übersicht!$C$19))</f>
        <v>35</v>
      </c>
      <c r="G142" s="17"/>
      <c r="H142" s="17"/>
    </row>
    <row r="143" spans="1:8" x14ac:dyDescent="0.2">
      <c r="A143" s="4">
        <v>13.6</v>
      </c>
      <c r="B143" s="4">
        <f ca="1">IF(AND(Schalltool_HERZ!$K$28="JA",$C$3&gt;0),A143,0)</f>
        <v>13.6</v>
      </c>
      <c r="C143" s="16">
        <f t="shared" ca="1" si="2"/>
        <v>26.357723105654308</v>
      </c>
      <c r="D143" s="4">
        <f ca="1">IF(Bezug!$G$2=1,Planungsrichtwerte_Übersicht!$C$5,IF(Bezug!$G$2=2,Planungsrichtwerte_Übersicht!$C$11,Planungsrichtwerte_Übersicht!$C$17))</f>
        <v>45</v>
      </c>
      <c r="E143" s="4">
        <f ca="1">IF(Bezug!$G$2=1,Planungsrichtwerte_Übersicht!$C$6,IF(Bezug!$G$2=2,"-",Planungsrichtwerte_Übersicht!$C$18))</f>
        <v>40</v>
      </c>
      <c r="F143" s="4">
        <f ca="1">IF(Bezug!$G$2=1,Planungsrichtwerte_Übersicht!$C$7,IF(Bezug!$G$2=2,Planungsrichtwerte_Übersicht!$C$13,Planungsrichtwerte_Übersicht!$C$19))</f>
        <v>35</v>
      </c>
      <c r="G143" s="17"/>
      <c r="H143" s="17"/>
    </row>
    <row r="144" spans="1:8" x14ac:dyDescent="0.2">
      <c r="A144" s="4">
        <v>13.7</v>
      </c>
      <c r="B144" s="4">
        <f ca="1">IF(AND(Schalltool_HERZ!$K$28="JA",$C$3&gt;0),A144,0)</f>
        <v>13.7</v>
      </c>
      <c r="C144" s="16">
        <f t="shared" ca="1" si="2"/>
        <v>26.294089929930525</v>
      </c>
      <c r="D144" s="4">
        <f ca="1">IF(Bezug!$G$2=1,Planungsrichtwerte_Übersicht!$C$5,IF(Bezug!$G$2=2,Planungsrichtwerte_Übersicht!$C$11,Planungsrichtwerte_Übersicht!$C$17))</f>
        <v>45</v>
      </c>
      <c r="E144" s="4">
        <f ca="1">IF(Bezug!$G$2=1,Planungsrichtwerte_Übersicht!$C$6,IF(Bezug!$G$2=2,"-",Planungsrichtwerte_Übersicht!$C$18))</f>
        <v>40</v>
      </c>
      <c r="F144" s="4">
        <f ca="1">IF(Bezug!$G$2=1,Planungsrichtwerte_Übersicht!$C$7,IF(Bezug!$G$2=2,Planungsrichtwerte_Übersicht!$C$13,Planungsrichtwerte_Übersicht!$C$19))</f>
        <v>35</v>
      </c>
      <c r="G144" s="17"/>
      <c r="H144" s="17"/>
    </row>
    <row r="145" spans="1:8" x14ac:dyDescent="0.2">
      <c r="A145" s="4">
        <v>13.8</v>
      </c>
      <c r="B145" s="4">
        <f ca="1">IF(AND(Schalltool_HERZ!$K$28="JA",$C$3&gt;0),A145,0)</f>
        <v>13.8</v>
      </c>
      <c r="C145" s="16">
        <f t="shared" ca="1" si="2"/>
        <v>26.230919545033927</v>
      </c>
      <c r="D145" s="4">
        <f ca="1">IF(Bezug!$G$2=1,Planungsrichtwerte_Übersicht!$C$5,IF(Bezug!$G$2=2,Planungsrichtwerte_Übersicht!$C$11,Planungsrichtwerte_Übersicht!$C$17))</f>
        <v>45</v>
      </c>
      <c r="E145" s="4">
        <f ca="1">IF(Bezug!$G$2=1,Planungsrichtwerte_Übersicht!$C$6,IF(Bezug!$G$2=2,"-",Planungsrichtwerte_Übersicht!$C$18))</f>
        <v>40</v>
      </c>
      <c r="F145" s="4">
        <f ca="1">IF(Bezug!$G$2=1,Planungsrichtwerte_Übersicht!$C$7,IF(Bezug!$G$2=2,Planungsrichtwerte_Übersicht!$C$13,Planungsrichtwerte_Übersicht!$C$19))</f>
        <v>35</v>
      </c>
      <c r="G145" s="17"/>
      <c r="H145" s="17"/>
    </row>
    <row r="146" spans="1:8" x14ac:dyDescent="0.2">
      <c r="A146" s="4">
        <v>13.9</v>
      </c>
      <c r="B146" s="4">
        <f ca="1">IF(AND(Schalltool_HERZ!$K$28="JA",$C$3&gt;0),A146,0)</f>
        <v>13.9</v>
      </c>
      <c r="C146" s="16">
        <f t="shared" ca="1" si="2"/>
        <v>26.168205267976759</v>
      </c>
      <c r="D146" s="4">
        <f ca="1">IF(Bezug!$G$2=1,Planungsrichtwerte_Übersicht!$C$5,IF(Bezug!$G$2=2,Planungsrichtwerte_Übersicht!$C$11,Planungsrichtwerte_Übersicht!$C$17))</f>
        <v>45</v>
      </c>
      <c r="E146" s="4">
        <f ca="1">IF(Bezug!$G$2=1,Planungsrichtwerte_Übersicht!$C$6,IF(Bezug!$G$2=2,"-",Planungsrichtwerte_Übersicht!$C$18))</f>
        <v>40</v>
      </c>
      <c r="F146" s="4">
        <f ca="1">IF(Bezug!$G$2=1,Planungsrichtwerte_Übersicht!$C$7,IF(Bezug!$G$2=2,Planungsrichtwerte_Übersicht!$C$13,Planungsrichtwerte_Übersicht!$C$19))</f>
        <v>35</v>
      </c>
      <c r="G146" s="17"/>
      <c r="H146" s="17"/>
    </row>
    <row r="147" spans="1:8" x14ac:dyDescent="0.2">
      <c r="A147" s="4">
        <v>14</v>
      </c>
      <c r="B147" s="4">
        <f ca="1">IF(AND(Schalltool_HERZ!$K$28="JA",$C$3&gt;0),A147,0)</f>
        <v>14</v>
      </c>
      <c r="C147" s="16">
        <f t="shared" ca="1" si="2"/>
        <v>26.105940559493899</v>
      </c>
      <c r="D147" s="4">
        <f ca="1">IF(Bezug!$G$2=1,Planungsrichtwerte_Übersicht!$C$5,IF(Bezug!$G$2=2,Planungsrichtwerte_Übersicht!$C$11,Planungsrichtwerte_Übersicht!$C$17))</f>
        <v>45</v>
      </c>
      <c r="E147" s="4">
        <f ca="1">IF(Bezug!$G$2=1,Planungsrichtwerte_Übersicht!$C$6,IF(Bezug!$G$2=2,"-",Planungsrichtwerte_Übersicht!$C$18))</f>
        <v>40</v>
      </c>
      <c r="F147" s="4">
        <f ca="1">IF(Bezug!$G$2=1,Planungsrichtwerte_Übersicht!$C$7,IF(Bezug!$G$2=2,Planungsrichtwerte_Übersicht!$C$13,Planungsrichtwerte_Übersicht!$C$19))</f>
        <v>35</v>
      </c>
      <c r="G147" s="17"/>
      <c r="H147" s="17"/>
    </row>
    <row r="148" spans="1:8" x14ac:dyDescent="0.2">
      <c r="A148" s="4">
        <v>14.1</v>
      </c>
      <c r="B148" s="4">
        <f ca="1">IF(AND(Schalltool_HERZ!$K$28="JA",$C$3&gt;0),A148,0)</f>
        <v>14.1</v>
      </c>
      <c r="C148" s="16">
        <f t="shared" ca="1" si="2"/>
        <v>26.044119019951065</v>
      </c>
      <c r="D148" s="4">
        <f ca="1">IF(Bezug!$G$2=1,Planungsrichtwerte_Übersicht!$C$5,IF(Bezug!$G$2=2,Planungsrichtwerte_Übersicht!$C$11,Planungsrichtwerte_Übersicht!$C$17))</f>
        <v>45</v>
      </c>
      <c r="E148" s="4">
        <f ca="1">IF(Bezug!$G$2=1,Planungsrichtwerte_Übersicht!$C$6,IF(Bezug!$G$2=2,"-",Planungsrichtwerte_Übersicht!$C$18))</f>
        <v>40</v>
      </c>
      <c r="F148" s="4">
        <f ca="1">IF(Bezug!$G$2=1,Planungsrichtwerte_Übersicht!$C$7,IF(Bezug!$G$2=2,Planungsrichtwerte_Übersicht!$C$13,Planungsrichtwerte_Übersicht!$C$19))</f>
        <v>35</v>
      </c>
      <c r="G148" s="17"/>
      <c r="H148" s="17"/>
    </row>
    <row r="149" spans="1:8" x14ac:dyDescent="0.2">
      <c r="A149" s="4">
        <v>14.2</v>
      </c>
      <c r="B149" s="4">
        <f ca="1">IF(AND(Schalltool_HERZ!$K$28="JA",$C$3&gt;0),A149,0)</f>
        <v>14.2</v>
      </c>
      <c r="C149" s="16">
        <f t="shared" ca="1" si="2"/>
        <v>25.982734385397535</v>
      </c>
      <c r="D149" s="4">
        <f ca="1">IF(Bezug!$G$2=1,Planungsrichtwerte_Übersicht!$C$5,IF(Bezug!$G$2=2,Planungsrichtwerte_Übersicht!$C$11,Planungsrichtwerte_Übersicht!$C$17))</f>
        <v>45</v>
      </c>
      <c r="E149" s="4">
        <f ca="1">IF(Bezug!$G$2=1,Planungsrichtwerte_Übersicht!$C$6,IF(Bezug!$G$2=2,"-",Planungsrichtwerte_Übersicht!$C$18))</f>
        <v>40</v>
      </c>
      <c r="F149" s="4">
        <f ca="1">IF(Bezug!$G$2=1,Planungsrichtwerte_Übersicht!$C$7,IF(Bezug!$G$2=2,Planungsrichtwerte_Übersicht!$C$13,Planungsrichtwerte_Übersicht!$C$19))</f>
        <v>35</v>
      </c>
      <c r="G149" s="17"/>
      <c r="H149" s="17"/>
    </row>
    <row r="150" spans="1:8" x14ac:dyDescent="0.2">
      <c r="A150" s="4">
        <v>14.3</v>
      </c>
      <c r="B150" s="4">
        <f ca="1">IF(AND(Schalltool_HERZ!$K$28="JA",$C$3&gt;0),A150,0)</f>
        <v>14.3</v>
      </c>
      <c r="C150" s="16">
        <f t="shared" ca="1" si="2"/>
        <v>25.921780523757427</v>
      </c>
      <c r="D150" s="4">
        <f ca="1">IF(Bezug!$G$2=1,Planungsrichtwerte_Übersicht!$C$5,IF(Bezug!$G$2=2,Planungsrichtwerte_Übersicht!$C$11,Planungsrichtwerte_Übersicht!$C$17))</f>
        <v>45</v>
      </c>
      <c r="E150" s="4">
        <f ca="1">IF(Bezug!$G$2=1,Planungsrichtwerte_Übersicht!$C$6,IF(Bezug!$G$2=2,"-",Planungsrichtwerte_Übersicht!$C$18))</f>
        <v>40</v>
      </c>
      <c r="F150" s="4">
        <f ca="1">IF(Bezug!$G$2=1,Planungsrichtwerte_Übersicht!$C$7,IF(Bezug!$G$2=2,Planungsrichtwerte_Übersicht!$C$13,Planungsrichtwerte_Übersicht!$C$19))</f>
        <v>35</v>
      </c>
      <c r="G150" s="17"/>
      <c r="H150" s="17"/>
    </row>
    <row r="151" spans="1:8" x14ac:dyDescent="0.2">
      <c r="A151" s="4">
        <v>14.4</v>
      </c>
      <c r="B151" s="4">
        <f ca="1">IF(AND(Schalltool_HERZ!$K$28="JA",$C$3&gt;0),A151,0)</f>
        <v>14.4</v>
      </c>
      <c r="C151" s="16">
        <f t="shared" ca="1" si="2"/>
        <v>25.861251431153669</v>
      </c>
      <c r="D151" s="4">
        <f ca="1">IF(Bezug!$G$2=1,Planungsrichtwerte_Übersicht!$C$5,IF(Bezug!$G$2=2,Planungsrichtwerte_Übersicht!$C$11,Planungsrichtwerte_Übersicht!$C$17))</f>
        <v>45</v>
      </c>
      <c r="E151" s="4">
        <f ca="1">IF(Bezug!$G$2=1,Planungsrichtwerte_Übersicht!$C$6,IF(Bezug!$G$2=2,"-",Planungsrichtwerte_Übersicht!$C$18))</f>
        <v>40</v>
      </c>
      <c r="F151" s="4">
        <f ca="1">IF(Bezug!$G$2=1,Planungsrichtwerte_Übersicht!$C$7,IF(Bezug!$G$2=2,Planungsrichtwerte_Übersicht!$C$13,Planungsrichtwerte_Übersicht!$C$19))</f>
        <v>35</v>
      </c>
      <c r="G151" s="17"/>
      <c r="H151" s="17"/>
    </row>
    <row r="152" spans="1:8" x14ac:dyDescent="0.2">
      <c r="A152" s="4">
        <v>14.5</v>
      </c>
      <c r="B152" s="4">
        <f ca="1">IF(AND(Schalltool_HERZ!$K$28="JA",$C$3&gt;0),A152,0)</f>
        <v>14.5</v>
      </c>
      <c r="C152" s="16">
        <f t="shared" ca="1" si="2"/>
        <v>25.801141228359164</v>
      </c>
      <c r="D152" s="4">
        <f ca="1">IF(Bezug!$G$2=1,Planungsrichtwerte_Übersicht!$C$5,IF(Bezug!$G$2=2,Planungsrichtwerte_Übersicht!$C$11,Planungsrichtwerte_Übersicht!$C$17))</f>
        <v>45</v>
      </c>
      <c r="E152" s="4">
        <f ca="1">IF(Bezug!$G$2=1,Planungsrichtwerte_Übersicht!$C$6,IF(Bezug!$G$2=2,"-",Planungsrichtwerte_Übersicht!$C$18))</f>
        <v>40</v>
      </c>
      <c r="F152" s="4">
        <f ca="1">IF(Bezug!$G$2=1,Planungsrichtwerte_Übersicht!$C$7,IF(Bezug!$G$2=2,Planungsrichtwerte_Übersicht!$C$13,Planungsrichtwerte_Übersicht!$C$19))</f>
        <v>35</v>
      </c>
      <c r="G152" s="17"/>
      <c r="H152" s="17"/>
    </row>
    <row r="153" spans="1:8" x14ac:dyDescent="0.2">
      <c r="A153" s="4">
        <v>14.6</v>
      </c>
      <c r="B153" s="4">
        <f ca="1">IF(AND(Schalltool_HERZ!$K$28="JA",$C$3&gt;0),A153,0)</f>
        <v>14.6</v>
      </c>
      <c r="C153" s="16">
        <f t="shared" ca="1" si="2"/>
        <v>25.741444157369919</v>
      </c>
      <c r="D153" s="4">
        <f ca="1">IF(Bezug!$G$2=1,Planungsrichtwerte_Übersicht!$C$5,IF(Bezug!$G$2=2,Planungsrichtwerte_Übersicht!$C$11,Planungsrichtwerte_Übersicht!$C$17))</f>
        <v>45</v>
      </c>
      <c r="E153" s="4">
        <f ca="1">IF(Bezug!$G$2=1,Planungsrichtwerte_Übersicht!$C$6,IF(Bezug!$G$2=2,"-",Planungsrichtwerte_Übersicht!$C$18))</f>
        <v>40</v>
      </c>
      <c r="F153" s="4">
        <f ca="1">IF(Bezug!$G$2=1,Planungsrichtwerte_Übersicht!$C$7,IF(Bezug!$G$2=2,Planungsrichtwerte_Übersicht!$C$13,Planungsrichtwerte_Übersicht!$C$19))</f>
        <v>35</v>
      </c>
      <c r="G153" s="17"/>
      <c r="H153" s="17"/>
    </row>
    <row r="154" spans="1:8" x14ac:dyDescent="0.2">
      <c r="A154" s="4">
        <v>14.7</v>
      </c>
      <c r="B154" s="4">
        <f ca="1">IF(AND(Schalltool_HERZ!$K$28="JA",$C$3&gt;0),A154,0)</f>
        <v>14.7</v>
      </c>
      <c r="C154" s="16">
        <f t="shared" ca="1" si="2"/>
        <v>25.682154578095137</v>
      </c>
      <c r="D154" s="4">
        <f ca="1">IF(Bezug!$G$2=1,Planungsrichtwerte_Übersicht!$C$5,IF(Bezug!$G$2=2,Planungsrichtwerte_Übersicht!$C$11,Planungsrichtwerte_Übersicht!$C$17))</f>
        <v>45</v>
      </c>
      <c r="E154" s="4">
        <f ca="1">IF(Bezug!$G$2=1,Planungsrichtwerte_Übersicht!$C$6,IF(Bezug!$G$2=2,"-",Planungsrichtwerte_Übersicht!$C$18))</f>
        <v>40</v>
      </c>
      <c r="F154" s="4">
        <f ca="1">IF(Bezug!$G$2=1,Planungsrichtwerte_Übersicht!$C$7,IF(Bezug!$G$2=2,Planungsrichtwerte_Übersicht!$C$13,Planungsrichtwerte_Übersicht!$C$19))</f>
        <v>35</v>
      </c>
      <c r="G154" s="17"/>
      <c r="H154" s="17"/>
    </row>
    <row r="155" spans="1:8" x14ac:dyDescent="0.2">
      <c r="A155" s="4">
        <v>14.8</v>
      </c>
      <c r="B155" s="4">
        <f ca="1">IF(AND(Schalltool_HERZ!$K$28="JA",$C$3&gt;0),A155,0)</f>
        <v>14.8</v>
      </c>
      <c r="C155" s="16">
        <f t="shared" ca="1" si="2"/>
        <v>25.623266965159512</v>
      </c>
      <c r="D155" s="4">
        <f ca="1">IF(Bezug!$G$2=1,Planungsrichtwerte_Übersicht!$C$5,IF(Bezug!$G$2=2,Planungsrichtwerte_Übersicht!$C$11,Planungsrichtwerte_Übersicht!$C$17))</f>
        <v>45</v>
      </c>
      <c r="E155" s="4">
        <f ca="1">IF(Bezug!$G$2=1,Planungsrichtwerte_Übersicht!$C$6,IF(Bezug!$G$2=2,"-",Planungsrichtwerte_Übersicht!$C$18))</f>
        <v>40</v>
      </c>
      <c r="F155" s="4">
        <f ca="1">IF(Bezug!$G$2=1,Planungsrichtwerte_Übersicht!$C$7,IF(Bezug!$G$2=2,Planungsrichtwerte_Übersicht!$C$13,Planungsrichtwerte_Übersicht!$C$19))</f>
        <v>35</v>
      </c>
      <c r="G155" s="17"/>
      <c r="H155" s="17"/>
    </row>
    <row r="156" spans="1:8" x14ac:dyDescent="0.2">
      <c r="A156" s="4">
        <v>14.9</v>
      </c>
      <c r="B156" s="4">
        <f ca="1">IF(AND(Schalltool_HERZ!$K$28="JA",$C$3&gt;0),A156,0)</f>
        <v>14.9</v>
      </c>
      <c r="C156" s="16">
        <f t="shared" ca="1" si="2"/>
        <v>25.564775904813182</v>
      </c>
      <c r="D156" s="4">
        <f ca="1">IF(Bezug!$G$2=1,Planungsrichtwerte_Übersicht!$C$5,IF(Bezug!$G$2=2,Planungsrichtwerte_Übersicht!$C$11,Planungsrichtwerte_Übersicht!$C$17))</f>
        <v>45</v>
      </c>
      <c r="E156" s="4">
        <f ca="1">IF(Bezug!$G$2=1,Planungsrichtwerte_Übersicht!$C$6,IF(Bezug!$G$2=2,"-",Planungsrichtwerte_Übersicht!$C$18))</f>
        <v>40</v>
      </c>
      <c r="F156" s="4">
        <f ca="1">IF(Bezug!$G$2=1,Planungsrichtwerte_Übersicht!$C$7,IF(Bezug!$G$2=2,Planungsrichtwerte_Übersicht!$C$13,Planungsrichtwerte_Übersicht!$C$19))</f>
        <v>35</v>
      </c>
      <c r="G156" s="17"/>
      <c r="H156" s="17"/>
    </row>
    <row r="157" spans="1:8" x14ac:dyDescent="0.2">
      <c r="A157" s="4">
        <v>15</v>
      </c>
      <c r="B157" s="4">
        <f ca="1">IF(AND(Schalltool_HERZ!$K$28="JA",$C$3&gt;0),A157,0)</f>
        <v>15</v>
      </c>
      <c r="C157" s="16">
        <f t="shared" ca="1" si="2"/>
        <v>25.506676091945035</v>
      </c>
      <c r="D157" s="4">
        <f ca="1">IF(Bezug!$G$2=1,Planungsrichtwerte_Übersicht!$C$5,IF(Bezug!$G$2=2,Planungsrichtwerte_Übersicht!$C$11,Planungsrichtwerte_Übersicht!$C$17))</f>
        <v>45</v>
      </c>
      <c r="E157" s="4">
        <f ca="1">IF(Bezug!$G$2=1,Planungsrichtwerte_Übersicht!$C$6,IF(Bezug!$G$2=2,"-",Planungsrichtwerte_Übersicht!$C$18))</f>
        <v>40</v>
      </c>
      <c r="F157" s="4">
        <f ca="1">IF(Bezug!$G$2=1,Planungsrichtwerte_Übersicht!$C$7,IF(Bezug!$G$2=2,Planungsrichtwerte_Übersicht!$C$13,Planungsrichtwerte_Übersicht!$C$19))</f>
        <v>35</v>
      </c>
      <c r="G157" s="17"/>
      <c r="H157" s="17"/>
    </row>
    <row r="158" spans="1:8" x14ac:dyDescent="0.2">
      <c r="A158" s="4">
        <v>15.1</v>
      </c>
      <c r="B158" s="4">
        <f ca="1">IF(AND(Schalltool_HERZ!$K$28="JA",$C$3&gt;0),A158,0)</f>
        <v>15.1</v>
      </c>
      <c r="C158" s="16">
        <f t="shared" ca="1" si="2"/>
        <v>25.448962327195275</v>
      </c>
      <c r="D158" s="4">
        <f ca="1">IF(Bezug!$G$2=1,Planungsrichtwerte_Übersicht!$C$5,IF(Bezug!$G$2=2,Planungsrichtwerte_Übersicht!$C$11,Planungsrichtwerte_Übersicht!$C$17))</f>
        <v>45</v>
      </c>
      <c r="E158" s="4">
        <f ca="1">IF(Bezug!$G$2=1,Planungsrichtwerte_Übersicht!$C$6,IF(Bezug!$G$2=2,"-",Planungsrichtwerte_Übersicht!$C$18))</f>
        <v>40</v>
      </c>
      <c r="F158" s="4">
        <f ca="1">IF(Bezug!$G$2=1,Planungsrichtwerte_Übersicht!$C$7,IF(Bezug!$G$2=2,Planungsrichtwerte_Übersicht!$C$13,Planungsrichtwerte_Übersicht!$C$19))</f>
        <v>35</v>
      </c>
      <c r="G158" s="17"/>
      <c r="H158" s="17"/>
    </row>
    <row r="159" spans="1:8" x14ac:dyDescent="0.2">
      <c r="A159" s="4">
        <v>15.2</v>
      </c>
      <c r="B159" s="4">
        <f ca="1">IF(AND(Schalltool_HERZ!$K$28="JA",$C$3&gt;0),A159,0)</f>
        <v>15.2</v>
      </c>
      <c r="C159" s="16">
        <f t="shared" ca="1" si="2"/>
        <v>25.39162951416321</v>
      </c>
      <c r="D159" s="4">
        <f ca="1">IF(Bezug!$G$2=1,Planungsrichtwerte_Übersicht!$C$5,IF(Bezug!$G$2=2,Planungsrichtwerte_Übersicht!$C$11,Planungsrichtwerte_Übersicht!$C$17))</f>
        <v>45</v>
      </c>
      <c r="E159" s="4">
        <f ca="1">IF(Bezug!$G$2=1,Planungsrichtwerte_Übersicht!$C$6,IF(Bezug!$G$2=2,"-",Planungsrichtwerte_Übersicht!$C$18))</f>
        <v>40</v>
      </c>
      <c r="F159" s="4">
        <f ca="1">IF(Bezug!$G$2=1,Planungsrichtwerte_Übersicht!$C$7,IF(Bezug!$G$2=2,Planungsrichtwerte_Übersicht!$C$13,Planungsrichtwerte_Übersicht!$C$19))</f>
        <v>35</v>
      </c>
      <c r="G159" s="17"/>
      <c r="H159" s="17"/>
    </row>
    <row r="160" spans="1:8" x14ac:dyDescent="0.2">
      <c r="A160" s="4">
        <v>15.3</v>
      </c>
      <c r="B160" s="4">
        <f ca="1">IF(AND(Schalltool_HERZ!$K$28="JA",$C$3&gt;0),A160,0)</f>
        <v>15.3</v>
      </c>
      <c r="C160" s="16">
        <f t="shared" ca="1" si="2"/>
        <v>25.334672656706687</v>
      </c>
      <c r="D160" s="4">
        <f ca="1">IF(Bezug!$G$2=1,Planungsrichtwerte_Übersicht!$C$5,IF(Bezug!$G$2=2,Planungsrichtwerte_Übersicht!$C$11,Planungsrichtwerte_Übersicht!$C$17))</f>
        <v>45</v>
      </c>
      <c r="E160" s="4">
        <f ca="1">IF(Bezug!$G$2=1,Planungsrichtwerte_Übersicht!$C$6,IF(Bezug!$G$2=2,"-",Planungsrichtwerte_Übersicht!$C$18))</f>
        <v>40</v>
      </c>
      <c r="F160" s="4">
        <f ca="1">IF(Bezug!$G$2=1,Planungsrichtwerte_Übersicht!$C$7,IF(Bezug!$G$2=2,Planungsrichtwerte_Übersicht!$C$13,Planungsrichtwerte_Übersicht!$C$19))</f>
        <v>35</v>
      </c>
      <c r="G160" s="17"/>
      <c r="H160" s="17"/>
    </row>
    <row r="161" spans="1:8" x14ac:dyDescent="0.2">
      <c r="A161" s="4">
        <v>15.4</v>
      </c>
      <c r="B161" s="4">
        <f ca="1">IF(AND(Schalltool_HERZ!$K$28="JA",$C$3&gt;0),A161,0)</f>
        <v>15.4</v>
      </c>
      <c r="C161" s="16">
        <f t="shared" ca="1" si="2"/>
        <v>25.278086856329402</v>
      </c>
      <c r="D161" s="4">
        <f ca="1">IF(Bezug!$G$2=1,Planungsrichtwerte_Übersicht!$C$5,IF(Bezug!$G$2=2,Planungsrichtwerte_Übersicht!$C$11,Planungsrichtwerte_Übersicht!$C$17))</f>
        <v>45</v>
      </c>
      <c r="E161" s="4">
        <f ca="1">IF(Bezug!$G$2=1,Planungsrichtwerte_Übersicht!$C$6,IF(Bezug!$G$2=2,"-",Planungsrichtwerte_Übersicht!$C$18))</f>
        <v>40</v>
      </c>
      <c r="F161" s="4">
        <f ca="1">IF(Bezug!$G$2=1,Planungsrichtwerte_Übersicht!$C$7,IF(Bezug!$G$2=2,Planungsrichtwerte_Übersicht!$C$13,Planungsrichtwerte_Übersicht!$C$19))</f>
        <v>35</v>
      </c>
      <c r="G161" s="17"/>
      <c r="H161" s="17"/>
    </row>
    <row r="162" spans="1:8" x14ac:dyDescent="0.2">
      <c r="A162" s="4">
        <v>15.5</v>
      </c>
      <c r="B162" s="4">
        <f ca="1">IF(AND(Schalltool_HERZ!$K$28="JA",$C$3&gt;0),A162,0)</f>
        <v>15.5</v>
      </c>
      <c r="C162" s="16">
        <f t="shared" ca="1" si="2"/>
        <v>25.221867309652829</v>
      </c>
      <c r="D162" s="4">
        <f ca="1">IF(Bezug!$G$2=1,Planungsrichtwerte_Übersicht!$C$5,IF(Bezug!$G$2=2,Planungsrichtwerte_Übersicht!$C$11,Planungsrichtwerte_Übersicht!$C$17))</f>
        <v>45</v>
      </c>
      <c r="E162" s="4">
        <f ca="1">IF(Bezug!$G$2=1,Planungsrichtwerte_Übersicht!$C$6,IF(Bezug!$G$2=2,"-",Planungsrichtwerte_Übersicht!$C$18))</f>
        <v>40</v>
      </c>
      <c r="F162" s="4">
        <f ca="1">IF(Bezug!$G$2=1,Planungsrichtwerte_Übersicht!$C$7,IF(Bezug!$G$2=2,Planungsrichtwerte_Übersicht!$C$13,Planungsrichtwerte_Übersicht!$C$19))</f>
        <v>35</v>
      </c>
      <c r="G162" s="17"/>
      <c r="H162" s="17"/>
    </row>
    <row r="163" spans="1:8" x14ac:dyDescent="0.2">
      <c r="A163" s="4">
        <v>15.6</v>
      </c>
      <c r="B163" s="4">
        <f ca="1">IF(AND(Schalltool_HERZ!$K$28="JA",$C$3&gt;0),A163,0)</f>
        <v>15.6</v>
      </c>
      <c r="C163" s="16">
        <f t="shared" ca="1" si="2"/>
        <v>25.166009305969432</v>
      </c>
      <c r="D163" s="4">
        <f ca="1">IF(Bezug!$G$2=1,Planungsrichtwerte_Übersicht!$C$5,IF(Bezug!$G$2=2,Planungsrichtwerte_Übersicht!$C$11,Planungsrichtwerte_Übersicht!$C$17))</f>
        <v>45</v>
      </c>
      <c r="E163" s="4">
        <f ca="1">IF(Bezug!$G$2=1,Planungsrichtwerte_Übersicht!$C$6,IF(Bezug!$G$2=2,"-",Planungsrichtwerte_Übersicht!$C$18))</f>
        <v>40</v>
      </c>
      <c r="F163" s="4">
        <f ca="1">IF(Bezug!$G$2=1,Planungsrichtwerte_Übersicht!$C$7,IF(Bezug!$G$2=2,Planungsrichtwerte_Übersicht!$C$13,Planungsrichtwerte_Übersicht!$C$19))</f>
        <v>35</v>
      </c>
      <c r="G163" s="17"/>
      <c r="H163" s="17"/>
    </row>
    <row r="164" spans="1:8" x14ac:dyDescent="0.2">
      <c r="A164" s="4">
        <v>15.7</v>
      </c>
      <c r="B164" s="4">
        <f ca="1">IF(AND(Schalltool_HERZ!$K$28="JA",$C$3&gt;0),A164,0)</f>
        <v>15.7</v>
      </c>
      <c r="C164" s="16">
        <f t="shared" ca="1" si="2"/>
        <v>25.110508224873989</v>
      </c>
      <c r="D164" s="4">
        <f ca="1">IF(Bezug!$G$2=1,Planungsrichtwerte_Übersicht!$C$5,IF(Bezug!$G$2=2,Planungsrichtwerte_Übersicht!$C$11,Planungsrichtwerte_Übersicht!$C$17))</f>
        <v>45</v>
      </c>
      <c r="E164" s="4">
        <f ca="1">IF(Bezug!$G$2=1,Planungsrichtwerte_Übersicht!$C$6,IF(Bezug!$G$2=2,"-",Planungsrichtwerte_Übersicht!$C$18))</f>
        <v>40</v>
      </c>
      <c r="F164" s="4">
        <f ca="1">IF(Bezug!$G$2=1,Planungsrichtwerte_Übersicht!$C$7,IF(Bezug!$G$2=2,Planungsrichtwerte_Übersicht!$C$13,Planungsrichtwerte_Übersicht!$C$19))</f>
        <v>35</v>
      </c>
      <c r="G164" s="17"/>
      <c r="H164" s="17"/>
    </row>
    <row r="165" spans="1:8" x14ac:dyDescent="0.2">
      <c r="A165" s="4">
        <v>15.8</v>
      </c>
      <c r="B165" s="4">
        <f ca="1">IF(AND(Schalltool_HERZ!$K$28="JA",$C$3&gt;0),A165,0)</f>
        <v>15.8</v>
      </c>
      <c r="C165" s="16">
        <f t="shared" ca="1" si="2"/>
        <v>25.055359533970211</v>
      </c>
      <c r="D165" s="4">
        <f ca="1">IF(Bezug!$G$2=1,Planungsrichtwerte_Übersicht!$C$5,IF(Bezug!$G$2=2,Planungsrichtwerte_Übersicht!$C$11,Planungsrichtwerte_Übersicht!$C$17))</f>
        <v>45</v>
      </c>
      <c r="E165" s="4">
        <f ca="1">IF(Bezug!$G$2=1,Planungsrichtwerte_Übersicht!$C$6,IF(Bezug!$G$2=2,"-",Planungsrichtwerte_Übersicht!$C$18))</f>
        <v>40</v>
      </c>
      <c r="F165" s="4">
        <f ca="1">IF(Bezug!$G$2=1,Planungsrichtwerte_Übersicht!$C$7,IF(Bezug!$G$2=2,Planungsrichtwerte_Übersicht!$C$13,Planungsrichtwerte_Übersicht!$C$19))</f>
        <v>35</v>
      </c>
      <c r="G165" s="17"/>
      <c r="H165" s="17"/>
    </row>
    <row r="166" spans="1:8" x14ac:dyDescent="0.2">
      <c r="A166" s="4">
        <v>15.9</v>
      </c>
      <c r="B166" s="4">
        <f ca="1">IF(AND(Schalltool_HERZ!$K$28="JA",$C$3&gt;0),A166,0)</f>
        <v>15.9</v>
      </c>
      <c r="C166" s="16">
        <f t="shared" ca="1" si="2"/>
        <v>25.000558786649634</v>
      </c>
      <c r="D166" s="4">
        <f ca="1">IF(Bezug!$G$2=1,Planungsrichtwerte_Übersicht!$C$5,IF(Bezug!$G$2=2,Planungsrichtwerte_Übersicht!$C$11,Planungsrichtwerte_Übersicht!$C$17))</f>
        <v>45</v>
      </c>
      <c r="E166" s="4">
        <f ca="1">IF(Bezug!$G$2=1,Planungsrichtwerte_Übersicht!$C$6,IF(Bezug!$G$2=2,"-",Planungsrichtwerte_Übersicht!$C$18))</f>
        <v>40</v>
      </c>
      <c r="F166" s="4">
        <f ca="1">IF(Bezug!$G$2=1,Planungsrichtwerte_Übersicht!$C$7,IF(Bezug!$G$2=2,Planungsrichtwerte_Übersicht!$C$13,Planungsrichtwerte_Übersicht!$C$19))</f>
        <v>35</v>
      </c>
      <c r="G166" s="17"/>
      <c r="H166" s="17"/>
    </row>
    <row r="167" spans="1:8" x14ac:dyDescent="0.2">
      <c r="A167" s="4">
        <v>16</v>
      </c>
      <c r="B167" s="4">
        <f ca="1">IF(AND(Schalltool_HERZ!$K$28="JA",$C$3&gt;0),A167,0)</f>
        <v>16</v>
      </c>
      <c r="C167" s="16">
        <f t="shared" ca="1" si="2"/>
        <v>24.946101619940166</v>
      </c>
      <c r="D167" s="4">
        <f ca="1">IF(Bezug!$G$2=1,Planungsrichtwerte_Übersicht!$C$5,IF(Bezug!$G$2=2,Planungsrichtwerte_Übersicht!$C$11,Planungsrichtwerte_Übersicht!$C$17))</f>
        <v>45</v>
      </c>
      <c r="E167" s="4">
        <f ca="1">IF(Bezug!$G$2=1,Planungsrichtwerte_Übersicht!$C$6,IF(Bezug!$G$2=2,"-",Planungsrichtwerte_Übersicht!$C$18))</f>
        <v>40</v>
      </c>
      <c r="F167" s="4">
        <f ca="1">IF(Bezug!$G$2=1,Planungsrichtwerte_Übersicht!$C$7,IF(Bezug!$G$2=2,Planungsrichtwerte_Übersicht!$C$13,Planungsrichtwerte_Übersicht!$C$19))</f>
        <v>35</v>
      </c>
      <c r="G167" s="17"/>
      <c r="H167" s="17"/>
    </row>
    <row r="168" spans="1:8" x14ac:dyDescent="0.2">
      <c r="A168" s="4">
        <v>16.100000000000001</v>
      </c>
      <c r="B168" s="4">
        <f ca="1">IF(AND(Schalltool_HERZ!$K$28="JA",$C$3&gt;0),A168,0)</f>
        <v>16.100000000000001</v>
      </c>
      <c r="C168" s="16">
        <f t="shared" ca="1" si="2"/>
        <v>24.891983752421666</v>
      </c>
      <c r="D168" s="4">
        <f ca="1">IF(Bezug!$G$2=1,Planungsrichtwerte_Übersicht!$C$5,IF(Bezug!$G$2=2,Planungsrichtwerte_Übersicht!$C$11,Planungsrichtwerte_Übersicht!$C$17))</f>
        <v>45</v>
      </c>
      <c r="E168" s="4">
        <f ca="1">IF(Bezug!$G$2=1,Planungsrichtwerte_Übersicht!$C$6,IF(Bezug!$G$2=2,"-",Planungsrichtwerte_Übersicht!$C$18))</f>
        <v>40</v>
      </c>
      <c r="F168" s="4">
        <f ca="1">IF(Bezug!$G$2=1,Planungsrichtwerte_Übersicht!$C$7,IF(Bezug!$G$2=2,Planungsrichtwerte_Übersicht!$C$13,Planungsrichtwerte_Übersicht!$C$19))</f>
        <v>35</v>
      </c>
      <c r="G168" s="17"/>
      <c r="H168" s="17"/>
    </row>
    <row r="169" spans="1:8" x14ac:dyDescent="0.2">
      <c r="A169" s="4">
        <v>16.2</v>
      </c>
      <c r="B169" s="4">
        <f ca="1">IF(AND(Schalltool_HERZ!$K$28="JA",$C$3&gt;0),A169,0)</f>
        <v>16.2</v>
      </c>
      <c r="C169" s="16">
        <f t="shared" ca="1" si="2"/>
        <v>24.838200982206043</v>
      </c>
      <c r="D169" s="4">
        <f ca="1">IF(Bezug!$G$2=1,Planungsrichtwerte_Übersicht!$C$5,IF(Bezug!$G$2=2,Planungsrichtwerte_Übersicht!$C$11,Planungsrichtwerte_Übersicht!$C$17))</f>
        <v>45</v>
      </c>
      <c r="E169" s="4">
        <f ca="1">IF(Bezug!$G$2=1,Planungsrichtwerte_Übersicht!$C$6,IF(Bezug!$G$2=2,"-",Planungsrichtwerte_Übersicht!$C$18))</f>
        <v>40</v>
      </c>
      <c r="F169" s="4">
        <f ca="1">IF(Bezug!$G$2=1,Planungsrichtwerte_Übersicht!$C$7,IF(Bezug!$G$2=2,Planungsrichtwerte_Übersicht!$C$13,Planungsrichtwerte_Übersicht!$C$19))</f>
        <v>35</v>
      </c>
      <c r="G169" s="17"/>
      <c r="H169" s="17"/>
    </row>
    <row r="170" spans="1:8" x14ac:dyDescent="0.2">
      <c r="A170" s="4">
        <v>16.3</v>
      </c>
      <c r="B170" s="4">
        <f ca="1">IF(AND(Schalltool_HERZ!$K$28="JA",$C$3&gt;0),A170,0)</f>
        <v>16.3</v>
      </c>
      <c r="C170" s="16">
        <f t="shared" ca="1" si="2"/>
        <v>24.784749184979503</v>
      </c>
      <c r="D170" s="4">
        <f ca="1">IF(Bezug!$G$2=1,Planungsrichtwerte_Übersicht!$C$5,IF(Bezug!$G$2=2,Planungsrichtwerte_Übersicht!$C$11,Planungsrichtwerte_Übersicht!$C$17))</f>
        <v>45</v>
      </c>
      <c r="E170" s="4">
        <f ca="1">IF(Bezug!$G$2=1,Planungsrichtwerte_Übersicht!$C$6,IF(Bezug!$G$2=2,"-",Planungsrichtwerte_Übersicht!$C$18))</f>
        <v>40</v>
      </c>
      <c r="F170" s="4">
        <f ca="1">IF(Bezug!$G$2=1,Planungsrichtwerte_Übersicht!$C$7,IF(Bezug!$G$2=2,Planungsrichtwerte_Übersicht!$C$13,Planungsrichtwerte_Übersicht!$C$19))</f>
        <v>35</v>
      </c>
      <c r="G170" s="17"/>
      <c r="H170" s="17"/>
    </row>
    <row r="171" spans="1:8" x14ac:dyDescent="0.2">
      <c r="A171" s="4">
        <v>16.399999999999999</v>
      </c>
      <c r="B171" s="4">
        <f ca="1">IF(AND(Schalltool_HERZ!$K$28="JA",$C$3&gt;0),A171,0)</f>
        <v>16.399999999999999</v>
      </c>
      <c r="C171" s="16">
        <f t="shared" ca="1" si="2"/>
        <v>24.731624312104703</v>
      </c>
      <c r="D171" s="4">
        <f ca="1">IF(Bezug!$G$2=1,Planungsrichtwerte_Übersicht!$C$5,IF(Bezug!$G$2=2,Planungsrichtwerte_Übersicht!$C$11,Planungsrichtwerte_Übersicht!$C$17))</f>
        <v>45</v>
      </c>
      <c r="E171" s="4">
        <f ca="1">IF(Bezug!$G$2=1,Planungsrichtwerte_Übersicht!$C$6,IF(Bezug!$G$2=2,"-",Planungsrichtwerte_Übersicht!$C$18))</f>
        <v>40</v>
      </c>
      <c r="F171" s="4">
        <f ca="1">IF(Bezug!$G$2=1,Planungsrichtwerte_Übersicht!$C$7,IF(Bezug!$G$2=2,Planungsrichtwerte_Übersicht!$C$13,Planungsrichtwerte_Übersicht!$C$19))</f>
        <v>35</v>
      </c>
      <c r="G171" s="17"/>
      <c r="H171" s="17"/>
    </row>
    <row r="172" spans="1:8" x14ac:dyDescent="0.2">
      <c r="A172" s="4">
        <v>16.5</v>
      </c>
      <c r="B172" s="4">
        <f ca="1">IF(AND(Schalltool_HERZ!$K$28="JA",$C$3&gt;0),A172,0)</f>
        <v>16.5</v>
      </c>
      <c r="C172" s="16">
        <f t="shared" ca="1" si="2"/>
        <v>24.678822388780539</v>
      </c>
      <c r="D172" s="4">
        <f ca="1">IF(Bezug!$G$2=1,Planungsrichtwerte_Übersicht!$C$5,IF(Bezug!$G$2=2,Planungsrichtwerte_Übersicht!$C$11,Planungsrichtwerte_Übersicht!$C$17))</f>
        <v>45</v>
      </c>
      <c r="E172" s="4">
        <f ca="1">IF(Bezug!$G$2=1,Planungsrichtwerte_Übersicht!$C$6,IF(Bezug!$G$2=2,"-",Planungsrichtwerte_Übersicht!$C$18))</f>
        <v>40</v>
      </c>
      <c r="F172" s="4">
        <f ca="1">IF(Bezug!$G$2=1,Planungsrichtwerte_Übersicht!$C$7,IF(Bezug!$G$2=2,Planungsrichtwerte_Übersicht!$C$13,Planungsrichtwerte_Übersicht!$C$19))</f>
        <v>35</v>
      </c>
      <c r="G172" s="17"/>
      <c r="H172" s="17"/>
    </row>
    <row r="173" spans="1:8" x14ac:dyDescent="0.2">
      <c r="A173" s="4">
        <v>16.600000000000001</v>
      </c>
      <c r="B173" s="4">
        <f ca="1">IF(AND(Schalltool_HERZ!$K$28="JA",$C$3&gt;0),A173,0)</f>
        <v>16.600000000000001</v>
      </c>
      <c r="C173" s="16">
        <f t="shared" ca="1" si="2"/>
        <v>24.626339512257559</v>
      </c>
      <c r="D173" s="4">
        <f ca="1">IF(Bezug!$G$2=1,Planungsrichtwerte_Übersicht!$C$5,IF(Bezug!$G$2=2,Planungsrichtwerte_Übersicht!$C$11,Planungsrichtwerte_Übersicht!$C$17))</f>
        <v>45</v>
      </c>
      <c r="E173" s="4">
        <f ca="1">IF(Bezug!$G$2=1,Planungsrichtwerte_Übersicht!$C$6,IF(Bezug!$G$2=2,"-",Planungsrichtwerte_Übersicht!$C$18))</f>
        <v>40</v>
      </c>
      <c r="F173" s="4">
        <f ca="1">IF(Bezug!$G$2=1,Planungsrichtwerte_Übersicht!$C$7,IF(Bezug!$G$2=2,Planungsrichtwerte_Übersicht!$C$13,Planungsrichtwerte_Übersicht!$C$19))</f>
        <v>35</v>
      </c>
      <c r="G173" s="17"/>
      <c r="H173" s="17"/>
    </row>
    <row r="174" spans="1:8" x14ac:dyDescent="0.2">
      <c r="A174" s="4">
        <v>16.7</v>
      </c>
      <c r="B174" s="4">
        <f ca="1">IF(AND(Schalltool_HERZ!$K$28="JA",$C$3&gt;0),A174,0)</f>
        <v>16.7</v>
      </c>
      <c r="C174" s="16">
        <f t="shared" ca="1" si="2"/>
        <v>24.574171850106996</v>
      </c>
      <c r="D174" s="4">
        <f ca="1">IF(Bezug!$G$2=1,Planungsrichtwerte_Übersicht!$C$5,IF(Bezug!$G$2=2,Planungsrichtwerte_Übersicht!$C$11,Planungsrichtwerte_Übersicht!$C$17))</f>
        <v>45</v>
      </c>
      <c r="E174" s="4">
        <f ca="1">IF(Bezug!$G$2=1,Planungsrichtwerte_Übersicht!$C$6,IF(Bezug!$G$2=2,"-",Planungsrichtwerte_Übersicht!$C$18))</f>
        <v>40</v>
      </c>
      <c r="F174" s="4">
        <f ca="1">IF(Bezug!$G$2=1,Planungsrichtwerte_Übersicht!$C$7,IF(Bezug!$G$2=2,Planungsrichtwerte_Übersicht!$C$13,Planungsrichtwerte_Übersicht!$C$19))</f>
        <v>35</v>
      </c>
      <c r="G174" s="17"/>
      <c r="H174" s="17"/>
    </row>
    <row r="175" spans="1:8" x14ac:dyDescent="0.2">
      <c r="A175" s="4">
        <v>16.8</v>
      </c>
      <c r="B175" s="4">
        <f ca="1">IF(AND(Schalltool_HERZ!$K$28="JA",$C$3&gt;0),A175,0)</f>
        <v>16.8</v>
      </c>
      <c r="C175" s="16">
        <f t="shared" ca="1" si="2"/>
        <v>24.522315638541407</v>
      </c>
      <c r="D175" s="4">
        <f ca="1">IF(Bezug!$G$2=1,Planungsrichtwerte_Übersicht!$C$5,IF(Bezug!$G$2=2,Planungsrichtwerte_Übersicht!$C$11,Planungsrichtwerte_Übersicht!$C$17))</f>
        <v>45</v>
      </c>
      <c r="E175" s="4">
        <f ca="1">IF(Bezug!$G$2=1,Planungsrichtwerte_Übersicht!$C$6,IF(Bezug!$G$2=2,"-",Planungsrichtwerte_Übersicht!$C$18))</f>
        <v>40</v>
      </c>
      <c r="F175" s="4">
        <f ca="1">IF(Bezug!$G$2=1,Planungsrichtwerte_Übersicht!$C$7,IF(Bezug!$G$2=2,Planungsrichtwerte_Übersicht!$C$13,Planungsrichtwerte_Übersicht!$C$19))</f>
        <v>35</v>
      </c>
      <c r="G175" s="17"/>
      <c r="H175" s="17"/>
    </row>
    <row r="176" spans="1:8" x14ac:dyDescent="0.2">
      <c r="A176" s="4">
        <v>16.899999999999999</v>
      </c>
      <c r="B176" s="4">
        <f ca="1">IF(AND(Schalltool_HERZ!$K$28="JA",$C$3&gt;0),A176,0)</f>
        <v>16.899999999999999</v>
      </c>
      <c r="C176" s="16">
        <f t="shared" ca="1" si="2"/>
        <v>24.470767180785188</v>
      </c>
      <c r="D176" s="4">
        <f ca="1">IF(Bezug!$G$2=1,Planungsrichtwerte_Übersicht!$C$5,IF(Bezug!$G$2=2,Planungsrichtwerte_Übersicht!$C$11,Planungsrichtwerte_Übersicht!$C$17))</f>
        <v>45</v>
      </c>
      <c r="E176" s="4">
        <f ca="1">IF(Bezug!$G$2=1,Planungsrichtwerte_Übersicht!$C$6,IF(Bezug!$G$2=2,"-",Planungsrichtwerte_Übersicht!$C$18))</f>
        <v>40</v>
      </c>
      <c r="F176" s="4">
        <f ca="1">IF(Bezug!$G$2=1,Planungsrichtwerte_Übersicht!$C$7,IF(Bezug!$G$2=2,Planungsrichtwerte_Übersicht!$C$13,Planungsrichtwerte_Übersicht!$C$19))</f>
        <v>35</v>
      </c>
      <c r="G176" s="17"/>
      <c r="H176" s="17"/>
    </row>
    <row r="177" spans="1:8" x14ac:dyDescent="0.2">
      <c r="A177" s="4">
        <v>17</v>
      </c>
      <c r="B177" s="4">
        <f ca="1">IF(AND(Schalltool_HERZ!$K$28="JA",$C$3&gt;0),A177,0)</f>
        <v>17</v>
      </c>
      <c r="C177" s="16">
        <f t="shared" ca="1" si="2"/>
        <v>24.41952284549318</v>
      </c>
      <c r="D177" s="4">
        <f ca="1">IF(Bezug!$G$2=1,Planungsrichtwerte_Übersicht!$C$5,IF(Bezug!$G$2=2,Planungsrichtwerte_Übersicht!$C$11,Planungsrichtwerte_Übersicht!$C$17))</f>
        <v>45</v>
      </c>
      <c r="E177" s="4">
        <f ca="1">IF(Bezug!$G$2=1,Planungsrichtwerte_Übersicht!$C$6,IF(Bezug!$G$2=2,"-",Planungsrichtwerte_Übersicht!$C$18))</f>
        <v>40</v>
      </c>
      <c r="F177" s="4">
        <f ca="1">IF(Bezug!$G$2=1,Planungsrichtwerte_Übersicht!$C$7,IF(Bezug!$G$2=2,Planungsrichtwerte_Übersicht!$C$13,Planungsrichtwerte_Übersicht!$C$19))</f>
        <v>35</v>
      </c>
      <c r="G177" s="17"/>
      <c r="H177" s="17"/>
    </row>
    <row r="178" spans="1:8" x14ac:dyDescent="0.2">
      <c r="A178" s="4">
        <v>17.100000000000001</v>
      </c>
      <c r="B178" s="4">
        <f ca="1">IF(AND(Schalltool_HERZ!$K$28="JA",$C$3&gt;0),A178,0)</f>
        <v>17.100000000000001</v>
      </c>
      <c r="C178" s="16">
        <f t="shared" ca="1" si="2"/>
        <v>24.368579065215584</v>
      </c>
      <c r="D178" s="4">
        <f ca="1">IF(Bezug!$G$2=1,Planungsrichtwerte_Übersicht!$C$5,IF(Bezug!$G$2=2,Planungsrichtwerte_Übersicht!$C$11,Planungsrichtwerte_Übersicht!$C$17))</f>
        <v>45</v>
      </c>
      <c r="E178" s="4">
        <f ca="1">IF(Bezug!$G$2=1,Planungsrichtwerte_Übersicht!$C$6,IF(Bezug!$G$2=2,"-",Planungsrichtwerte_Übersicht!$C$18))</f>
        <v>40</v>
      </c>
      <c r="F178" s="4">
        <f ca="1">IF(Bezug!$G$2=1,Planungsrichtwerte_Übersicht!$C$7,IF(Bezug!$G$2=2,Planungsrichtwerte_Übersicht!$C$13,Planungsrichtwerte_Übersicht!$C$19))</f>
        <v>35</v>
      </c>
      <c r="G178" s="17"/>
      <c r="H178" s="17"/>
    </row>
    <row r="179" spans="1:8" x14ac:dyDescent="0.2">
      <c r="A179" s="4">
        <v>17.2</v>
      </c>
      <c r="B179" s="4">
        <f ca="1">IF(AND(Schalltool_HERZ!$K$28="JA",$C$3&gt;0),A179,0)</f>
        <v>17.2</v>
      </c>
      <c r="C179" s="16">
        <f t="shared" ca="1" si="2"/>
        <v>24.317932334907685</v>
      </c>
      <c r="D179" s="4">
        <f ca="1">IF(Bezug!$G$2=1,Planungsrichtwerte_Übersicht!$C$5,IF(Bezug!$G$2=2,Planungsrichtwerte_Übersicht!$C$11,Planungsrichtwerte_Übersicht!$C$17))</f>
        <v>45</v>
      </c>
      <c r="E179" s="4">
        <f ca="1">IF(Bezug!$G$2=1,Planungsrichtwerte_Übersicht!$C$6,IF(Bezug!$G$2=2,"-",Planungsrichtwerte_Übersicht!$C$18))</f>
        <v>40</v>
      </c>
      <c r="F179" s="4">
        <f ca="1">IF(Bezug!$G$2=1,Planungsrichtwerte_Übersicht!$C$7,IF(Bezug!$G$2=2,Planungsrichtwerte_Übersicht!$C$13,Planungsrichtwerte_Übersicht!$C$19))</f>
        <v>35</v>
      </c>
      <c r="G179" s="17"/>
      <c r="H179" s="17"/>
    </row>
    <row r="180" spans="1:8" x14ac:dyDescent="0.2">
      <c r="A180" s="4">
        <v>17.3</v>
      </c>
      <c r="B180" s="4">
        <f ca="1">IF(AND(Schalltool_HERZ!$K$28="JA",$C$3&gt;0),A180,0)</f>
        <v>17.3</v>
      </c>
      <c r="C180" s="16">
        <f t="shared" ca="1" si="2"/>
        <v>24.267579210482754</v>
      </c>
      <c r="D180" s="4">
        <f ca="1">IF(Bezug!$G$2=1,Planungsrichtwerte_Übersicht!$C$5,IF(Bezug!$G$2=2,Planungsrichtwerte_Übersicht!$C$11,Planungsrichtwerte_Übersicht!$C$17))</f>
        <v>45</v>
      </c>
      <c r="E180" s="4">
        <f ca="1">IF(Bezug!$G$2=1,Planungsrichtwerte_Übersicht!$C$6,IF(Bezug!$G$2=2,"-",Planungsrichtwerte_Übersicht!$C$18))</f>
        <v>40</v>
      </c>
      <c r="F180" s="4">
        <f ca="1">IF(Bezug!$G$2=1,Planungsrichtwerte_Übersicht!$C$7,IF(Bezug!$G$2=2,Planungsrichtwerte_Übersicht!$C$13,Planungsrichtwerte_Übersicht!$C$19))</f>
        <v>35</v>
      </c>
      <c r="G180" s="17"/>
      <c r="H180" s="17"/>
    </row>
    <row r="181" spans="1:8" x14ac:dyDescent="0.2">
      <c r="A181" s="4">
        <v>17.399999999999999</v>
      </c>
      <c r="B181" s="4">
        <f ca="1">IF(AND(Schalltool_HERZ!$K$28="JA",$C$3&gt;0),A181,0)</f>
        <v>17.399999999999999</v>
      </c>
      <c r="C181" s="16">
        <f t="shared" ca="1" si="2"/>
        <v>24.217516307406669</v>
      </c>
      <c r="D181" s="4">
        <f ca="1">IF(Bezug!$G$2=1,Planungsrichtwerte_Übersicht!$C$5,IF(Bezug!$G$2=2,Planungsrichtwerte_Übersicht!$C$11,Planungsrichtwerte_Übersicht!$C$17))</f>
        <v>45</v>
      </c>
      <c r="E181" s="4">
        <f ca="1">IF(Bezug!$G$2=1,Planungsrichtwerte_Übersicht!$C$6,IF(Bezug!$G$2=2,"-",Planungsrichtwerte_Übersicht!$C$18))</f>
        <v>40</v>
      </c>
      <c r="F181" s="4">
        <f ca="1">IF(Bezug!$G$2=1,Planungsrichtwerte_Übersicht!$C$7,IF(Bezug!$G$2=2,Planungsrichtwerte_Übersicht!$C$13,Planungsrichtwerte_Übersicht!$C$19))</f>
        <v>35</v>
      </c>
      <c r="G181" s="17"/>
      <c r="H181" s="17"/>
    </row>
    <row r="182" spans="1:8" x14ac:dyDescent="0.2">
      <c r="A182" s="4">
        <v>17.5</v>
      </c>
      <c r="B182" s="4">
        <f ca="1">IF(AND(Schalltool_HERZ!$K$28="JA",$C$3&gt;0),A182,0)</f>
        <v>17.5</v>
      </c>
      <c r="C182" s="16">
        <f t="shared" ca="1" si="2"/>
        <v>24.16774029933277</v>
      </c>
      <c r="D182" s="4">
        <f ca="1">IF(Bezug!$G$2=1,Planungsrichtwerte_Übersicht!$C$5,IF(Bezug!$G$2=2,Planungsrichtwerte_Übersicht!$C$11,Planungsrichtwerte_Übersicht!$C$17))</f>
        <v>45</v>
      </c>
      <c r="E182" s="4">
        <f ca="1">IF(Bezug!$G$2=1,Planungsrichtwerte_Übersicht!$C$6,IF(Bezug!$G$2=2,"-",Planungsrichtwerte_Übersicht!$C$18))</f>
        <v>40</v>
      </c>
      <c r="F182" s="4">
        <f ca="1">IF(Bezug!$G$2=1,Planungsrichtwerte_Übersicht!$C$7,IF(Bezug!$G$2=2,Planungsrichtwerte_Übersicht!$C$13,Planungsrichtwerte_Übersicht!$C$19))</f>
        <v>35</v>
      </c>
      <c r="G182" s="17"/>
      <c r="H182" s="17"/>
    </row>
    <row r="183" spans="1:8" x14ac:dyDescent="0.2">
      <c r="A183" s="4">
        <v>17.600000000000001</v>
      </c>
      <c r="B183" s="4">
        <f ca="1">IF(AND(Schalltool_HERZ!$K$28="JA",$C$3&gt;0),A183,0)</f>
        <v>17.600000000000001</v>
      </c>
      <c r="C183" s="16">
        <f t="shared" ca="1" si="2"/>
        <v>24.118247916775665</v>
      </c>
      <c r="D183" s="4">
        <f ca="1">IF(Bezug!$G$2=1,Planungsrichtwerte_Übersicht!$C$5,IF(Bezug!$G$2=2,Planungsrichtwerte_Übersicht!$C$11,Planungsrichtwerte_Übersicht!$C$17))</f>
        <v>45</v>
      </c>
      <c r="E183" s="4">
        <f ca="1">IF(Bezug!$G$2=1,Planungsrichtwerte_Übersicht!$C$6,IF(Bezug!$G$2=2,"-",Planungsrichtwerte_Übersicht!$C$18))</f>
        <v>40</v>
      </c>
      <c r="F183" s="4">
        <f ca="1">IF(Bezug!$G$2=1,Planungsrichtwerte_Übersicht!$C$7,IF(Bezug!$G$2=2,Planungsrichtwerte_Übersicht!$C$13,Planungsrichtwerte_Übersicht!$C$19))</f>
        <v>35</v>
      </c>
      <c r="G183" s="17"/>
      <c r="H183" s="17"/>
    </row>
    <row r="184" spans="1:8" x14ac:dyDescent="0.2">
      <c r="A184" s="4">
        <v>17.7</v>
      </c>
      <c r="B184" s="4">
        <f ca="1">IF(AND(Schalltool_HERZ!$K$28="JA",$C$3&gt;0),A184,0)</f>
        <v>17.7</v>
      </c>
      <c r="C184" s="16">
        <f t="shared" ca="1" si="2"/>
        <v>24.069035945822531</v>
      </c>
      <c r="D184" s="4">
        <f ca="1">IF(Bezug!$G$2=1,Planungsrichtwerte_Übersicht!$C$5,IF(Bezug!$G$2=2,Planungsrichtwerte_Übersicht!$C$11,Planungsrichtwerte_Übersicht!$C$17))</f>
        <v>45</v>
      </c>
      <c r="E184" s="4">
        <f ca="1">IF(Bezug!$G$2=1,Planungsrichtwerte_Übersicht!$C$6,IF(Bezug!$G$2=2,"-",Planungsrichtwerte_Übersicht!$C$18))</f>
        <v>40</v>
      </c>
      <c r="F184" s="4">
        <f ca="1">IF(Bezug!$G$2=1,Planungsrichtwerte_Übersicht!$C$7,IF(Bezug!$G$2=2,Planungsrichtwerte_Übersicht!$C$13,Planungsrichtwerte_Übersicht!$C$19))</f>
        <v>35</v>
      </c>
      <c r="G184" s="17"/>
      <c r="H184" s="17"/>
    </row>
    <row r="185" spans="1:8" x14ac:dyDescent="0.2">
      <c r="A185" s="4">
        <v>17.8</v>
      </c>
      <c r="B185" s="4">
        <f ca="1">IF(AND(Schalltool_HERZ!$K$28="JA",$C$3&gt;0),A185,0)</f>
        <v>17.8</v>
      </c>
      <c r="C185" s="16">
        <f t="shared" ca="1" si="2"/>
        <v>24.020101226880783</v>
      </c>
      <c r="D185" s="4">
        <f ca="1">IF(Bezug!$G$2=1,Planungsrichtwerte_Übersicht!$C$5,IF(Bezug!$G$2=2,Planungsrichtwerte_Übersicht!$C$11,Planungsrichtwerte_Übersicht!$C$17))</f>
        <v>45</v>
      </c>
      <c r="E185" s="4">
        <f ca="1">IF(Bezug!$G$2=1,Planungsrichtwerte_Übersicht!$C$6,IF(Bezug!$G$2=2,"-",Planungsrichtwerte_Übersicht!$C$18))</f>
        <v>40</v>
      </c>
      <c r="F185" s="4">
        <f ca="1">IF(Bezug!$G$2=1,Planungsrichtwerte_Übersicht!$C$7,IF(Bezug!$G$2=2,Planungsrichtwerte_Übersicht!$C$13,Planungsrichtwerte_Übersicht!$C$19))</f>
        <v>35</v>
      </c>
      <c r="G185" s="17"/>
      <c r="H185" s="17"/>
    </row>
    <row r="186" spans="1:8" x14ac:dyDescent="0.2">
      <c r="A186" s="4">
        <v>17.899999999999999</v>
      </c>
      <c r="B186" s="4">
        <f ca="1">IF(AND(Schalltool_HERZ!$K$28="JA",$C$3&gt;0),A186,0)</f>
        <v>17.899999999999999</v>
      </c>
      <c r="C186" s="16">
        <f t="shared" ca="1" si="2"/>
        <v>23.971440653460796</v>
      </c>
      <c r="D186" s="4">
        <f ca="1">IF(Bezug!$G$2=1,Planungsrichtwerte_Übersicht!$C$5,IF(Bezug!$G$2=2,Planungsrichtwerte_Übersicht!$C$11,Planungsrichtwerte_Übersicht!$C$17))</f>
        <v>45</v>
      </c>
      <c r="E186" s="4">
        <f ca="1">IF(Bezug!$G$2=1,Planungsrichtwerte_Übersicht!$C$6,IF(Bezug!$G$2=2,"-",Planungsrichtwerte_Übersicht!$C$18))</f>
        <v>40</v>
      </c>
      <c r="F186" s="4">
        <f ca="1">IF(Bezug!$G$2=1,Planungsrichtwerte_Übersicht!$C$7,IF(Bezug!$G$2=2,Planungsrichtwerte_Übersicht!$C$13,Planungsrichtwerte_Übersicht!$C$19))</f>
        <v>35</v>
      </c>
      <c r="G186" s="17"/>
      <c r="H186" s="17"/>
    </row>
    <row r="187" spans="1:8" x14ac:dyDescent="0.2">
      <c r="A187" s="4">
        <v>18</v>
      </c>
      <c r="B187" s="4">
        <f ca="1">IF(AND(Schalltool_HERZ!$K$28="JA",$C$3&gt;0),A187,0)</f>
        <v>18</v>
      </c>
      <c r="C187" s="16">
        <f t="shared" ca="1" si="2"/>
        <v>23.923051170992537</v>
      </c>
      <c r="D187" s="4">
        <f ca="1">IF(Bezug!$G$2=1,Planungsrichtwerte_Übersicht!$C$5,IF(Bezug!$G$2=2,Planungsrichtwerte_Übersicht!$C$11,Planungsrichtwerte_Übersicht!$C$17))</f>
        <v>45</v>
      </c>
      <c r="E187" s="4">
        <f ca="1">IF(Bezug!$G$2=1,Planungsrichtwerte_Übersicht!$C$6,IF(Bezug!$G$2=2,"-",Planungsrichtwerte_Übersicht!$C$18))</f>
        <v>40</v>
      </c>
      <c r="F187" s="4">
        <f ca="1">IF(Bezug!$G$2=1,Planungsrichtwerte_Übersicht!$C$7,IF(Bezug!$G$2=2,Planungsrichtwerte_Übersicht!$C$13,Planungsrichtwerte_Übersicht!$C$19))</f>
        <v>35</v>
      </c>
      <c r="G187" s="17"/>
      <c r="H187" s="17"/>
    </row>
    <row r="188" spans="1:8" x14ac:dyDescent="0.2">
      <c r="A188" s="4">
        <v>18.100000000000001</v>
      </c>
      <c r="B188" s="4">
        <f ca="1">IF(AND(Schalltool_HERZ!$K$28="JA",$C$3&gt;0),A188,0)</f>
        <v>18.100000000000001</v>
      </c>
      <c r="C188" s="16">
        <f t="shared" ca="1" si="2"/>
        <v>23.874929775674971</v>
      </c>
      <c r="D188" s="4">
        <f ca="1">IF(Bezug!$G$2=1,Planungsrichtwerte_Übersicht!$C$5,IF(Bezug!$G$2=2,Planungsrichtwerte_Übersicht!$C$11,Planungsrichtwerte_Übersicht!$C$17))</f>
        <v>45</v>
      </c>
      <c r="E188" s="4">
        <f ca="1">IF(Bezug!$G$2=1,Planungsrichtwerte_Übersicht!$C$6,IF(Bezug!$G$2=2,"-",Planungsrichtwerte_Übersicht!$C$18))</f>
        <v>40</v>
      </c>
      <c r="F188" s="4">
        <f ca="1">IF(Bezug!$G$2=1,Planungsrichtwerte_Übersicht!$C$7,IF(Bezug!$G$2=2,Planungsrichtwerte_Übersicht!$C$13,Planungsrichtwerte_Übersicht!$C$19))</f>
        <v>35</v>
      </c>
      <c r="G188" s="17"/>
      <c r="H188" s="17"/>
    </row>
    <row r="189" spans="1:8" x14ac:dyDescent="0.2">
      <c r="A189" s="4">
        <v>18.2</v>
      </c>
      <c r="B189" s="4">
        <f ca="1">IF(AND(Schalltool_HERZ!$K$28="JA",$C$3&gt;0),A189,0)</f>
        <v>18.2</v>
      </c>
      <c r="C189" s="16">
        <f t="shared" ca="1" si="2"/>
        <v>23.827073513357163</v>
      </c>
      <c r="D189" s="4">
        <f ca="1">IF(Bezug!$G$2=1,Planungsrichtwerte_Übersicht!$C$5,IF(Bezug!$G$2=2,Planungsrichtwerte_Übersicht!$C$11,Planungsrichtwerte_Übersicht!$C$17))</f>
        <v>45</v>
      </c>
      <c r="E189" s="4">
        <f ca="1">IF(Bezug!$G$2=1,Planungsrichtwerte_Übersicht!$C$6,IF(Bezug!$G$2=2,"-",Planungsrichtwerte_Übersicht!$C$18))</f>
        <v>40</v>
      </c>
      <c r="F189" s="4">
        <f ca="1">IF(Bezug!$G$2=1,Planungsrichtwerte_Übersicht!$C$7,IF(Bezug!$G$2=2,Planungsrichtwerte_Übersicht!$C$13,Planungsrichtwerte_Übersicht!$C$19))</f>
        <v>35</v>
      </c>
      <c r="G189" s="17"/>
      <c r="H189" s="17"/>
    </row>
    <row r="190" spans="1:8" x14ac:dyDescent="0.2">
      <c r="A190" s="4">
        <v>18.3</v>
      </c>
      <c r="B190" s="4">
        <f ca="1">IF(AND(Schalltool_HERZ!$K$28="JA",$C$3&gt;0),A190,0)</f>
        <v>18.3</v>
      </c>
      <c r="C190" s="16">
        <f t="shared" ca="1" si="2"/>
        <v>23.779479478450071</v>
      </c>
      <c r="D190" s="4">
        <f ca="1">IF(Bezug!$G$2=1,Planungsrichtwerte_Übersicht!$C$5,IF(Bezug!$G$2=2,Planungsrichtwerte_Übersicht!$C$11,Planungsrichtwerte_Übersicht!$C$17))</f>
        <v>45</v>
      </c>
      <c r="E190" s="4">
        <f ca="1">IF(Bezug!$G$2=1,Planungsrichtwerte_Übersicht!$C$6,IF(Bezug!$G$2=2,"-",Planungsrichtwerte_Übersicht!$C$18))</f>
        <v>40</v>
      </c>
      <c r="F190" s="4">
        <f ca="1">IF(Bezug!$G$2=1,Planungsrichtwerte_Übersicht!$C$7,IF(Bezug!$G$2=2,Planungsrichtwerte_Übersicht!$C$13,Planungsrichtwerte_Übersicht!$C$19))</f>
        <v>35</v>
      </c>
      <c r="G190" s="17"/>
      <c r="H190" s="17"/>
    </row>
    <row r="191" spans="1:8" x14ac:dyDescent="0.2">
      <c r="A191" s="4">
        <v>18.399999999999999</v>
      </c>
      <c r="B191" s="4">
        <f ca="1">IF(AND(Schalltool_HERZ!$K$28="JA",$C$3&gt;0),A191,0)</f>
        <v>18.399999999999999</v>
      </c>
      <c r="C191" s="16">
        <f t="shared" ca="1" si="2"/>
        <v>23.732144812867929</v>
      </c>
      <c r="D191" s="4">
        <f ca="1">IF(Bezug!$G$2=1,Planungsrichtwerte_Übersicht!$C$5,IF(Bezug!$G$2=2,Planungsrichtwerte_Übersicht!$C$11,Planungsrichtwerte_Übersicht!$C$17))</f>
        <v>45</v>
      </c>
      <c r="E191" s="4">
        <f ca="1">IF(Bezug!$G$2=1,Planungsrichtwerte_Übersicht!$C$6,IF(Bezug!$G$2=2,"-",Planungsrichtwerte_Übersicht!$C$18))</f>
        <v>40</v>
      </c>
      <c r="F191" s="4">
        <f ca="1">IF(Bezug!$G$2=1,Planungsrichtwerte_Übersicht!$C$7,IF(Bezug!$G$2=2,Planungsrichtwerte_Übersicht!$C$13,Planungsrichtwerte_Übersicht!$C$19))</f>
        <v>35</v>
      </c>
      <c r="G191" s="17"/>
      <c r="H191" s="17"/>
    </row>
    <row r="192" spans="1:8" x14ac:dyDescent="0.2">
      <c r="A192" s="4">
        <v>18.5</v>
      </c>
      <c r="B192" s="4">
        <f ca="1">IF(AND(Schalltool_HERZ!$K$28="JA",$C$3&gt;0),A192,0)</f>
        <v>18.5</v>
      </c>
      <c r="C192" s="16">
        <f t="shared" ca="1" si="2"/>
        <v>23.685066704998384</v>
      </c>
      <c r="D192" s="4">
        <f ca="1">IF(Bezug!$G$2=1,Planungsrichtwerte_Übersicht!$C$5,IF(Bezug!$G$2=2,Planungsrichtwerte_Übersicht!$C$11,Planungsrichtwerte_Übersicht!$C$17))</f>
        <v>45</v>
      </c>
      <c r="E192" s="4">
        <f ca="1">IF(Bezug!$G$2=1,Planungsrichtwerte_Übersicht!$C$6,IF(Bezug!$G$2=2,"-",Planungsrichtwerte_Übersicht!$C$18))</f>
        <v>40</v>
      </c>
      <c r="F192" s="4">
        <f ca="1">IF(Bezug!$G$2=1,Planungsrichtwerte_Übersicht!$C$7,IF(Bezug!$G$2=2,Planungsrichtwerte_Übersicht!$C$13,Planungsrichtwerte_Übersicht!$C$19))</f>
        <v>35</v>
      </c>
      <c r="G192" s="17"/>
      <c r="H192" s="17"/>
    </row>
    <row r="193" spans="1:8" x14ac:dyDescent="0.2">
      <c r="A193" s="4">
        <v>18.600000000000001</v>
      </c>
      <c r="B193" s="4">
        <f ca="1">IF(AND(Schalltool_HERZ!$K$28="JA",$C$3&gt;0),A193,0)</f>
        <v>18.600000000000001</v>
      </c>
      <c r="C193" s="16">
        <f t="shared" ca="1" si="2"/>
        <v>23.638242388700334</v>
      </c>
      <c r="D193" s="4">
        <f ca="1">IF(Bezug!$G$2=1,Planungsrichtwerte_Übersicht!$C$5,IF(Bezug!$G$2=2,Planungsrichtwerte_Übersicht!$C$11,Planungsrichtwerte_Übersicht!$C$17))</f>
        <v>45</v>
      </c>
      <c r="E193" s="4">
        <f ca="1">IF(Bezug!$G$2=1,Planungsrichtwerte_Übersicht!$C$6,IF(Bezug!$G$2=2,"-",Planungsrichtwerte_Übersicht!$C$18))</f>
        <v>40</v>
      </c>
      <c r="F193" s="4">
        <f ca="1">IF(Bezug!$G$2=1,Planungsrichtwerte_Übersicht!$C$7,IF(Bezug!$G$2=2,Planungsrichtwerte_Übersicht!$C$13,Planungsrichtwerte_Übersicht!$C$19))</f>
        <v>35</v>
      </c>
      <c r="G193" s="17"/>
      <c r="H193" s="17"/>
    </row>
    <row r="194" spans="1:8" x14ac:dyDescent="0.2">
      <c r="A194" s="4">
        <v>18.7</v>
      </c>
      <c r="B194" s="4">
        <f ca="1">IF(AND(Schalltool_HERZ!$K$28="JA",$C$3&gt;0),A194,0)</f>
        <v>18.7</v>
      </c>
      <c r="C194" s="16">
        <f t="shared" ca="1" si="2"/>
        <v>23.591669142328684</v>
      </c>
      <c r="D194" s="4">
        <f ca="1">IF(Bezug!$G$2=1,Planungsrichtwerte_Übersicht!$C$5,IF(Bezug!$G$2=2,Planungsrichtwerte_Übersicht!$C$11,Planungsrichtwerte_Übersicht!$C$17))</f>
        <v>45</v>
      </c>
      <c r="E194" s="4">
        <f ca="1">IF(Bezug!$G$2=1,Planungsrichtwerte_Übersicht!$C$6,IF(Bezug!$G$2=2,"-",Planungsrichtwerte_Übersicht!$C$18))</f>
        <v>40</v>
      </c>
      <c r="F194" s="4">
        <f ca="1">IF(Bezug!$G$2=1,Planungsrichtwerte_Übersicht!$C$7,IF(Bezug!$G$2=2,Planungsrichtwerte_Übersicht!$C$13,Planungsrichtwerte_Übersicht!$C$19))</f>
        <v>35</v>
      </c>
      <c r="G194" s="17"/>
      <c r="H194" s="17"/>
    </row>
    <row r="195" spans="1:8" x14ac:dyDescent="0.2">
      <c r="A195" s="4">
        <v>18.8</v>
      </c>
      <c r="B195" s="4">
        <f ca="1">IF(AND(Schalltool_HERZ!$K$28="JA",$C$3&gt;0),A195,0)</f>
        <v>18.8</v>
      </c>
      <c r="C195" s="16">
        <f t="shared" ca="1" si="2"/>
        <v>23.545344287785063</v>
      </c>
      <c r="D195" s="4">
        <f ca="1">IF(Bezug!$G$2=1,Planungsrichtwerte_Übersicht!$C$5,IF(Bezug!$G$2=2,Planungsrichtwerte_Übersicht!$C$11,Planungsrichtwerte_Übersicht!$C$17))</f>
        <v>45</v>
      </c>
      <c r="E195" s="4">
        <f ca="1">IF(Bezug!$G$2=1,Planungsrichtwerte_Übersicht!$C$6,IF(Bezug!$G$2=2,"-",Planungsrichtwerte_Übersicht!$C$18))</f>
        <v>40</v>
      </c>
      <c r="F195" s="4">
        <f ca="1">IF(Bezug!$G$2=1,Planungsrichtwerte_Übersicht!$C$7,IF(Bezug!$G$2=2,Planungsrichtwerte_Übersicht!$C$13,Planungsrichtwerte_Übersicht!$C$19))</f>
        <v>35</v>
      </c>
      <c r="G195" s="17"/>
      <c r="H195" s="17"/>
    </row>
    <row r="196" spans="1:8" x14ac:dyDescent="0.2">
      <c r="A196" s="4">
        <v>18.899999999999999</v>
      </c>
      <c r="B196" s="4">
        <f ca="1">IF(AND(Schalltool_HERZ!$K$28="JA",$C$3&gt;0),A196,0)</f>
        <v>18.899999999999999</v>
      </c>
      <c r="C196" s="16">
        <f t="shared" ca="1" si="2"/>
        <v>23.499265189593778</v>
      </c>
      <c r="D196" s="4">
        <f ca="1">IF(Bezug!$G$2=1,Planungsrichtwerte_Übersicht!$C$5,IF(Bezug!$G$2=2,Planungsrichtwerte_Übersicht!$C$11,Planungsrichtwerte_Übersicht!$C$17))</f>
        <v>45</v>
      </c>
      <c r="E196" s="4">
        <f ca="1">IF(Bezug!$G$2=1,Planungsrichtwerte_Übersicht!$C$6,IF(Bezug!$G$2=2,"-",Planungsrichtwerte_Übersicht!$C$18))</f>
        <v>40</v>
      </c>
      <c r="F196" s="4">
        <f ca="1">IF(Bezug!$G$2=1,Planungsrichtwerte_Übersicht!$C$7,IF(Bezug!$G$2=2,Planungsrichtwerte_Übersicht!$C$13,Planungsrichtwerte_Übersicht!$C$19))</f>
        <v>35</v>
      </c>
      <c r="G196" s="17"/>
      <c r="H196" s="17"/>
    </row>
    <row r="197" spans="1:8" x14ac:dyDescent="0.2">
      <c r="A197" s="4">
        <v>19</v>
      </c>
      <c r="B197" s="4">
        <f ca="1">IF(AND(Schalltool_HERZ!$K$28="JA",$C$3&gt;0),A197,0)</f>
        <v>19</v>
      </c>
      <c r="C197" s="16">
        <f t="shared" ca="1" si="2"/>
        <v>23.453429254002081</v>
      </c>
      <c r="D197" s="4">
        <f ca="1">IF(Bezug!$G$2=1,Planungsrichtwerte_Übersicht!$C$5,IF(Bezug!$G$2=2,Planungsrichtwerte_Übersicht!$C$11,Planungsrichtwerte_Übersicht!$C$17))</f>
        <v>45</v>
      </c>
      <c r="E197" s="4">
        <f ca="1">IF(Bezug!$G$2=1,Planungsrichtwerte_Übersicht!$C$6,IF(Bezug!$G$2=2,"-",Planungsrichtwerte_Übersicht!$C$18))</f>
        <v>40</v>
      </c>
      <c r="F197" s="4">
        <f ca="1">IF(Bezug!$G$2=1,Planungsrichtwerte_Übersicht!$C$7,IF(Bezug!$G$2=2,Planungsrichtwerte_Übersicht!$C$13,Planungsrichtwerte_Übersicht!$C$19))</f>
        <v>35</v>
      </c>
      <c r="G197" s="17"/>
      <c r="H197" s="17"/>
    </row>
    <row r="198" spans="1:8" x14ac:dyDescent="0.2">
      <c r="A198" s="4">
        <v>19.100000000000001</v>
      </c>
      <c r="B198" s="4">
        <f ca="1">IF(AND(Schalltool_HERZ!$K$28="JA",$C$3&gt;0),A198,0)</f>
        <v>19.100000000000001</v>
      </c>
      <c r="C198" s="16">
        <f t="shared" ca="1" si="2"/>
        <v>23.407833928104111</v>
      </c>
      <c r="D198" s="4">
        <f ca="1">IF(Bezug!$G$2=1,Planungsrichtwerte_Übersicht!$C$5,IF(Bezug!$G$2=2,Planungsrichtwerte_Übersicht!$C$11,Planungsrichtwerte_Übersicht!$C$17))</f>
        <v>45</v>
      </c>
      <c r="E198" s="4">
        <f ca="1">IF(Bezug!$G$2=1,Planungsrichtwerte_Übersicht!$C$6,IF(Bezug!$G$2=2,"-",Planungsrichtwerte_Übersicht!$C$18))</f>
        <v>40</v>
      </c>
      <c r="F198" s="4">
        <f ca="1">IF(Bezug!$G$2=1,Planungsrichtwerte_Übersicht!$C$7,IF(Bezug!$G$2=2,Planungsrichtwerte_Übersicht!$C$13,Planungsrichtwerte_Übersicht!$C$19))</f>
        <v>35</v>
      </c>
      <c r="G198" s="17"/>
      <c r="H198" s="17"/>
    </row>
    <row r="199" spans="1:8" x14ac:dyDescent="0.2">
      <c r="A199" s="4">
        <v>19.2</v>
      </c>
      <c r="B199" s="4">
        <f ca="1">IF(AND(Schalltool_HERZ!$K$28="JA",$C$3&gt;0),A199,0)</f>
        <v>19.2</v>
      </c>
      <c r="C199" s="16">
        <f t="shared" ca="1" si="2"/>
        <v>23.36247669898767</v>
      </c>
      <c r="D199" s="4">
        <f ca="1">IF(Bezug!$G$2=1,Planungsrichtwerte_Übersicht!$C$5,IF(Bezug!$G$2=2,Planungsrichtwerte_Übersicht!$C$11,Planungsrichtwerte_Übersicht!$C$17))</f>
        <v>45</v>
      </c>
      <c r="E199" s="4">
        <f ca="1">IF(Bezug!$G$2=1,Planungsrichtwerte_Übersicht!$C$6,IF(Bezug!$G$2=2,"-",Planungsrichtwerte_Übersicht!$C$18))</f>
        <v>40</v>
      </c>
      <c r="F199" s="4">
        <f ca="1">IF(Bezug!$G$2=1,Planungsrichtwerte_Übersicht!$C$7,IF(Bezug!$G$2=2,Planungsrichtwerte_Übersicht!$C$13,Planungsrichtwerte_Übersicht!$C$19))</f>
        <v>35</v>
      </c>
      <c r="G199" s="17"/>
      <c r="H199" s="17"/>
    </row>
    <row r="200" spans="1:8" x14ac:dyDescent="0.2">
      <c r="A200" s="4">
        <v>19.3</v>
      </c>
      <c r="B200" s="4">
        <f ca="1">IF(AND(Schalltool_HERZ!$K$28="JA",$C$3&gt;0),A200,0)</f>
        <v>19.3</v>
      </c>
      <c r="C200" s="16">
        <f t="shared" ca="1" si="2"/>
        <v>23.317355092903185</v>
      </c>
      <c r="D200" s="4">
        <f ca="1">IF(Bezug!$G$2=1,Planungsrichtwerte_Übersicht!$C$5,IF(Bezug!$G$2=2,Planungsrichtwerte_Übersicht!$C$11,Planungsrichtwerte_Übersicht!$C$17))</f>
        <v>45</v>
      </c>
      <c r="E200" s="4">
        <f ca="1">IF(Bezug!$G$2=1,Planungsrichtwerte_Übersicht!$C$6,IF(Bezug!$G$2=2,"-",Planungsrichtwerte_Übersicht!$C$18))</f>
        <v>40</v>
      </c>
      <c r="F200" s="4">
        <f ca="1">IF(Bezug!$G$2=1,Planungsrichtwerte_Übersicht!$C$7,IF(Bezug!$G$2=2,Planungsrichtwerte_Übersicht!$C$13,Planungsrichtwerte_Übersicht!$C$19))</f>
        <v>35</v>
      </c>
      <c r="G200" s="17"/>
      <c r="H200" s="17"/>
    </row>
    <row r="201" spans="1:8" x14ac:dyDescent="0.2">
      <c r="A201" s="4">
        <v>19.399999999999999</v>
      </c>
      <c r="B201" s="4">
        <f ca="1">IF(AND(Schalltool_HERZ!$K$28="JA",$C$3&gt;0),A201,0)</f>
        <v>19.399999999999999</v>
      </c>
      <c r="C201" s="16">
        <f t="shared" ref="C201:C264" ca="1" si="3">$C$3+10*LOG($C$2/(4*PI()*B201^2))+$C$4+$C$5</f>
        <v>23.272466674454144</v>
      </c>
      <c r="D201" s="4">
        <f ca="1">IF(Bezug!$G$2=1,Planungsrichtwerte_Übersicht!$C$5,IF(Bezug!$G$2=2,Planungsrichtwerte_Übersicht!$C$11,Planungsrichtwerte_Übersicht!$C$17))</f>
        <v>45</v>
      </c>
      <c r="E201" s="4">
        <f ca="1">IF(Bezug!$G$2=1,Planungsrichtwerte_Übersicht!$C$6,IF(Bezug!$G$2=2,"-",Planungsrichtwerte_Übersicht!$C$18))</f>
        <v>40</v>
      </c>
      <c r="F201" s="4">
        <f ca="1">IF(Bezug!$G$2=1,Planungsrichtwerte_Übersicht!$C$7,IF(Bezug!$G$2=2,Planungsrichtwerte_Übersicht!$C$13,Planungsrichtwerte_Übersicht!$C$19))</f>
        <v>35</v>
      </c>
      <c r="G201" s="17"/>
      <c r="H201" s="17"/>
    </row>
    <row r="202" spans="1:8" x14ac:dyDescent="0.2">
      <c r="A202" s="4">
        <v>19.5</v>
      </c>
      <c r="B202" s="4">
        <f ca="1">IF(AND(Schalltool_HERZ!$K$28="JA",$C$3&gt;0),A202,0)</f>
        <v>19.5</v>
      </c>
      <c r="C202" s="16">
        <f t="shared" ca="1" si="3"/>
        <v>23.2278090458083</v>
      </c>
      <c r="D202" s="4">
        <f ca="1">IF(Bezug!$G$2=1,Planungsrichtwerte_Übersicht!$C$5,IF(Bezug!$G$2=2,Planungsrichtwerte_Übersicht!$C$11,Planungsrichtwerte_Übersicht!$C$17))</f>
        <v>45</v>
      </c>
      <c r="E202" s="4">
        <f ca="1">IF(Bezug!$G$2=1,Planungsrichtwerte_Übersicht!$C$6,IF(Bezug!$G$2=2,"-",Planungsrichtwerte_Übersicht!$C$18))</f>
        <v>40</v>
      </c>
      <c r="F202" s="4">
        <f ca="1">IF(Bezug!$G$2=1,Planungsrichtwerte_Übersicht!$C$7,IF(Bezug!$G$2=2,Planungsrichtwerte_Übersicht!$C$13,Planungsrichtwerte_Übersicht!$C$19))</f>
        <v>35</v>
      </c>
      <c r="G202" s="17"/>
      <c r="H202" s="17"/>
    </row>
    <row r="203" spans="1:8" x14ac:dyDescent="0.2">
      <c r="A203" s="4">
        <v>19.600000000000001</v>
      </c>
      <c r="B203" s="4">
        <f ca="1">IF(AND(Schalltool_HERZ!$K$28="JA",$C$3&gt;0),A203,0)</f>
        <v>19.600000000000001</v>
      </c>
      <c r="C203" s="16">
        <f t="shared" ca="1" si="3"/>
        <v>23.183379845929139</v>
      </c>
      <c r="D203" s="4">
        <f ca="1">IF(Bezug!$G$2=1,Planungsrichtwerte_Übersicht!$C$5,IF(Bezug!$G$2=2,Planungsrichtwerte_Übersicht!$C$11,Planungsrichtwerte_Übersicht!$C$17))</f>
        <v>45</v>
      </c>
      <c r="E203" s="4">
        <f ca="1">IF(Bezug!$G$2=1,Planungsrichtwerte_Übersicht!$C$6,IF(Bezug!$G$2=2,"-",Planungsrichtwerte_Übersicht!$C$18))</f>
        <v>40</v>
      </c>
      <c r="F203" s="4">
        <f ca="1">IF(Bezug!$G$2=1,Planungsrichtwerte_Übersicht!$C$7,IF(Bezug!$G$2=2,Planungsrichtwerte_Übersicht!$C$13,Planungsrichtwerte_Übersicht!$C$19))</f>
        <v>35</v>
      </c>
      <c r="G203" s="17"/>
      <c r="H203" s="17"/>
    </row>
    <row r="204" spans="1:8" x14ac:dyDescent="0.2">
      <c r="A204" s="4">
        <v>19.7</v>
      </c>
      <c r="B204" s="4">
        <f ca="1">IF(AND(Schalltool_HERZ!$K$28="JA",$C$3&gt;0),A204,0)</f>
        <v>19.7</v>
      </c>
      <c r="C204" s="16">
        <f t="shared" ca="1" si="3"/>
        <v>23.139176749826806</v>
      </c>
      <c r="D204" s="4">
        <f ca="1">IF(Bezug!$G$2=1,Planungsrichtwerte_Übersicht!$C$5,IF(Bezug!$G$2=2,Planungsrichtwerte_Übersicht!$C$11,Planungsrichtwerte_Übersicht!$C$17))</f>
        <v>45</v>
      </c>
      <c r="E204" s="4">
        <f ca="1">IF(Bezug!$G$2=1,Planungsrichtwerte_Übersicht!$C$6,IF(Bezug!$G$2=2,"-",Planungsrichtwerte_Übersicht!$C$18))</f>
        <v>40</v>
      </c>
      <c r="F204" s="4">
        <f ca="1">IF(Bezug!$G$2=1,Planungsrichtwerte_Übersicht!$C$7,IF(Bezug!$G$2=2,Planungsrichtwerte_Übersicht!$C$13,Planungsrichtwerte_Übersicht!$C$19))</f>
        <v>35</v>
      </c>
      <c r="G204" s="17"/>
      <c r="H204" s="17"/>
    </row>
    <row r="205" spans="1:8" x14ac:dyDescent="0.2">
      <c r="A205" s="4">
        <v>19.8</v>
      </c>
      <c r="B205" s="4">
        <f ca="1">IF(AND(Schalltool_HERZ!$K$28="JA",$C$3&gt;0),A205,0)</f>
        <v>19.8</v>
      </c>
      <c r="C205" s="16">
        <f t="shared" ca="1" si="3"/>
        <v>23.09519746782804</v>
      </c>
      <c r="D205" s="4">
        <f ca="1">IF(Bezug!$G$2=1,Planungsrichtwerte_Übersicht!$C$5,IF(Bezug!$G$2=2,Planungsrichtwerte_Übersicht!$C$11,Planungsrichtwerte_Übersicht!$C$17))</f>
        <v>45</v>
      </c>
      <c r="E205" s="4">
        <f ca="1">IF(Bezug!$G$2=1,Planungsrichtwerte_Übersicht!$C$6,IF(Bezug!$G$2=2,"-",Planungsrichtwerte_Übersicht!$C$18))</f>
        <v>40</v>
      </c>
      <c r="F205" s="4">
        <f ca="1">IF(Bezug!$G$2=1,Planungsrichtwerte_Übersicht!$C$7,IF(Bezug!$G$2=2,Planungsrichtwerte_Übersicht!$C$13,Planungsrichtwerte_Übersicht!$C$19))</f>
        <v>35</v>
      </c>
      <c r="G205" s="17"/>
      <c r="H205" s="17"/>
    </row>
    <row r="206" spans="1:8" x14ac:dyDescent="0.2">
      <c r="A206" s="4">
        <v>19.899999999999999</v>
      </c>
      <c r="B206" s="4">
        <f ca="1">IF(AND(Schalltool_HERZ!$K$28="JA",$C$3&gt;0),A206,0)</f>
        <v>19.899999999999999</v>
      </c>
      <c r="C206" s="16">
        <f t="shared" ca="1" si="3"/>
        <v>23.051439744864531</v>
      </c>
      <c r="D206" s="4">
        <f ca="1">IF(Bezug!$G$2=1,Planungsrichtwerte_Übersicht!$C$5,IF(Bezug!$G$2=2,Planungsrichtwerte_Übersicht!$C$11,Planungsrichtwerte_Übersicht!$C$17))</f>
        <v>45</v>
      </c>
      <c r="E206" s="4">
        <f ca="1">IF(Bezug!$G$2=1,Planungsrichtwerte_Übersicht!$C$6,IF(Bezug!$G$2=2,"-",Planungsrichtwerte_Übersicht!$C$18))</f>
        <v>40</v>
      </c>
      <c r="F206" s="4">
        <f ca="1">IF(Bezug!$G$2=1,Planungsrichtwerte_Übersicht!$C$7,IF(Bezug!$G$2=2,Planungsrichtwerte_Übersicht!$C$13,Planungsrichtwerte_Übersicht!$C$19))</f>
        <v>35</v>
      </c>
      <c r="G206" s="17"/>
      <c r="H206" s="17"/>
    </row>
    <row r="207" spans="1:8" x14ac:dyDescent="0.2">
      <c r="A207" s="4">
        <v>20</v>
      </c>
      <c r="B207" s="4">
        <f ca="1">IF(AND(Schalltool_HERZ!$K$28="JA",$C$3&gt;0),A207,0)</f>
        <v>20</v>
      </c>
      <c r="C207" s="16">
        <f t="shared" ca="1" si="3"/>
        <v>23.007901359779037</v>
      </c>
      <c r="D207" s="4">
        <f ca="1">IF(Bezug!$G$2=1,Planungsrichtwerte_Übersicht!$C$5,IF(Bezug!$G$2=2,Planungsrichtwerte_Übersicht!$C$11,Planungsrichtwerte_Übersicht!$C$17))</f>
        <v>45</v>
      </c>
      <c r="E207" s="4">
        <f ca="1">IF(Bezug!$G$2=1,Planungsrichtwerte_Übersicht!$C$6,IF(Bezug!$G$2=2,"-",Planungsrichtwerte_Übersicht!$C$18))</f>
        <v>40</v>
      </c>
      <c r="F207" s="4">
        <f ca="1">IF(Bezug!$G$2=1,Planungsrichtwerte_Übersicht!$C$7,IF(Bezug!$G$2=2,Planungsrichtwerte_Übersicht!$C$13,Planungsrichtwerte_Übersicht!$C$19))</f>
        <v>35</v>
      </c>
      <c r="G207" s="17"/>
      <c r="H207" s="17"/>
    </row>
    <row r="208" spans="1:8" x14ac:dyDescent="0.2">
      <c r="A208" s="4">
        <v>20.100000000000001</v>
      </c>
      <c r="B208" s="4">
        <f ca="1">IF(AND(Schalltool_HERZ!$K$28="JA",$C$3&gt;0),A208,0)</f>
        <v>20.100000000000001</v>
      </c>
      <c r="C208" s="16">
        <f t="shared" ca="1" si="3"/>
        <v>22.964580124648883</v>
      </c>
      <c r="D208" s="4">
        <f ca="1">IF(Bezug!$G$2=1,Planungsrichtwerte_Übersicht!$C$5,IF(Bezug!$G$2=2,Planungsrichtwerte_Übersicht!$C$11,Planungsrichtwerte_Übersicht!$C$17))</f>
        <v>45</v>
      </c>
      <c r="E208" s="4">
        <f ca="1">IF(Bezug!$G$2=1,Planungsrichtwerte_Übersicht!$C$6,IF(Bezug!$G$2=2,"-",Planungsrichtwerte_Übersicht!$C$18))</f>
        <v>40</v>
      </c>
      <c r="F208" s="4">
        <f ca="1">IF(Bezug!$G$2=1,Planungsrichtwerte_Übersicht!$C$7,IF(Bezug!$G$2=2,Planungsrichtwerte_Übersicht!$C$13,Planungsrichtwerte_Übersicht!$C$19))</f>
        <v>35</v>
      </c>
      <c r="G208" s="17"/>
      <c r="H208" s="17"/>
    </row>
    <row r="209" spans="1:8" x14ac:dyDescent="0.2">
      <c r="A209" s="4">
        <v>20.2</v>
      </c>
      <c r="B209" s="4">
        <f ca="1">IF(AND(Schalltool_HERZ!$K$28="JA",$C$3&gt;0),A209,0)</f>
        <v>20.2</v>
      </c>
      <c r="C209" s="16">
        <f t="shared" ca="1" si="3"/>
        <v>22.921473884126186</v>
      </c>
      <c r="D209" s="4">
        <f ca="1">IF(Bezug!$G$2=1,Planungsrichtwerte_Übersicht!$C$5,IF(Bezug!$G$2=2,Planungsrichtwerte_Übersicht!$C$11,Planungsrichtwerte_Übersicht!$C$17))</f>
        <v>45</v>
      </c>
      <c r="E209" s="4">
        <f ca="1">IF(Bezug!$G$2=1,Planungsrichtwerte_Übersicht!$C$6,IF(Bezug!$G$2=2,"-",Planungsrichtwerte_Übersicht!$C$18))</f>
        <v>40</v>
      </c>
      <c r="F209" s="4">
        <f ca="1">IF(Bezug!$G$2=1,Planungsrichtwerte_Übersicht!$C$7,IF(Bezug!$G$2=2,Planungsrichtwerte_Übersicht!$C$13,Planungsrichtwerte_Übersicht!$C$19))</f>
        <v>35</v>
      </c>
      <c r="G209" s="17"/>
      <c r="H209" s="17"/>
    </row>
    <row r="210" spans="1:8" x14ac:dyDescent="0.2">
      <c r="A210" s="4">
        <v>20.3</v>
      </c>
      <c r="B210" s="4">
        <f ca="1">IF(AND(Schalltool_HERZ!$K$28="JA",$C$3&gt;0),A210,0)</f>
        <v>20.3</v>
      </c>
      <c r="C210" s="16">
        <f t="shared" ca="1" si="3"/>
        <v>22.878580514794404</v>
      </c>
      <c r="D210" s="4">
        <f ca="1">IF(Bezug!$G$2=1,Planungsrichtwerte_Übersicht!$C$5,IF(Bezug!$G$2=2,Planungsrichtwerte_Übersicht!$C$11,Planungsrichtwerte_Übersicht!$C$17))</f>
        <v>45</v>
      </c>
      <c r="E210" s="4">
        <f ca="1">IF(Bezug!$G$2=1,Planungsrichtwerte_Übersicht!$C$6,IF(Bezug!$G$2=2,"-",Planungsrichtwerte_Übersicht!$C$18))</f>
        <v>40</v>
      </c>
      <c r="F210" s="4">
        <f ca="1">IF(Bezug!$G$2=1,Planungsrichtwerte_Übersicht!$C$7,IF(Bezug!$G$2=2,Planungsrichtwerte_Übersicht!$C$13,Planungsrichtwerte_Übersicht!$C$19))</f>
        <v>35</v>
      </c>
      <c r="G210" s="17"/>
      <c r="H210" s="17"/>
    </row>
    <row r="211" spans="1:8" x14ac:dyDescent="0.2">
      <c r="A211" s="4">
        <v>20.399999999999999</v>
      </c>
      <c r="B211" s="4">
        <f ca="1">IF(AND(Schalltool_HERZ!$K$28="JA",$C$3&gt;0),A211,0)</f>
        <v>20.399999999999999</v>
      </c>
      <c r="C211" s="16">
        <f t="shared" ca="1" si="3"/>
        <v>22.835897924540689</v>
      </c>
      <c r="D211" s="4">
        <f ca="1">IF(Bezug!$G$2=1,Planungsrichtwerte_Übersicht!$C$5,IF(Bezug!$G$2=2,Planungsrichtwerte_Übersicht!$C$11,Planungsrichtwerte_Übersicht!$C$17))</f>
        <v>45</v>
      </c>
      <c r="E211" s="4">
        <f ca="1">IF(Bezug!$G$2=1,Planungsrichtwerte_Übersicht!$C$6,IF(Bezug!$G$2=2,"-",Planungsrichtwerte_Übersicht!$C$18))</f>
        <v>40</v>
      </c>
      <c r="F211" s="4">
        <f ca="1">IF(Bezug!$G$2=1,Planungsrichtwerte_Übersicht!$C$7,IF(Bezug!$G$2=2,Planungsrichtwerte_Übersicht!$C$13,Planungsrichtwerte_Übersicht!$C$19))</f>
        <v>35</v>
      </c>
      <c r="G211" s="17"/>
      <c r="H211" s="17"/>
    </row>
    <row r="212" spans="1:8" x14ac:dyDescent="0.2">
      <c r="A212" s="4">
        <v>20.5</v>
      </c>
      <c r="B212" s="4">
        <f ca="1">IF(AND(Schalltool_HERZ!$K$28="JA",$C$3&gt;0),A212,0)</f>
        <v>20.5</v>
      </c>
      <c r="C212" s="16">
        <f t="shared" ca="1" si="3"/>
        <v>22.793424051943575</v>
      </c>
      <c r="D212" s="4">
        <f ca="1">IF(Bezug!$G$2=1,Planungsrichtwerte_Übersicht!$C$5,IF(Bezug!$G$2=2,Planungsrichtwerte_Übersicht!$C$11,Planungsrichtwerte_Übersicht!$C$17))</f>
        <v>45</v>
      </c>
      <c r="E212" s="4">
        <f ca="1">IF(Bezug!$G$2=1,Planungsrichtwerte_Übersicht!$C$6,IF(Bezug!$G$2=2,"-",Planungsrichtwerte_Übersicht!$C$18))</f>
        <v>40</v>
      </c>
      <c r="F212" s="4">
        <f ca="1">IF(Bezug!$G$2=1,Planungsrichtwerte_Übersicht!$C$7,IF(Bezug!$G$2=2,Planungsrichtwerte_Übersicht!$C$13,Planungsrichtwerte_Übersicht!$C$19))</f>
        <v>35</v>
      </c>
      <c r="G212" s="17"/>
      <c r="H212" s="17"/>
    </row>
    <row r="213" spans="1:8" x14ac:dyDescent="0.2">
      <c r="A213" s="4">
        <v>20.6</v>
      </c>
      <c r="B213" s="4">
        <f ca="1">IF(AND(Schalltool_HERZ!$K$28="JA",$C$3&gt;0),A213,0)</f>
        <v>20.6</v>
      </c>
      <c r="C213" s="16">
        <f t="shared" ca="1" si="3"/>
        <v>22.751156865675593</v>
      </c>
      <c r="D213" s="4">
        <f ca="1">IF(Bezug!$G$2=1,Planungsrichtwerte_Übersicht!$C$5,IF(Bezug!$G$2=2,Planungsrichtwerte_Übersicht!$C$11,Planungsrichtwerte_Übersicht!$C$17))</f>
        <v>45</v>
      </c>
      <c r="E213" s="4">
        <f ca="1">IF(Bezug!$G$2=1,Planungsrichtwerte_Übersicht!$C$6,IF(Bezug!$G$2=2,"-",Planungsrichtwerte_Übersicht!$C$18))</f>
        <v>40</v>
      </c>
      <c r="F213" s="4">
        <f ca="1">IF(Bezug!$G$2=1,Planungsrichtwerte_Übersicht!$C$7,IF(Bezug!$G$2=2,Planungsrichtwerte_Übersicht!$C$13,Planungsrichtwerte_Übersicht!$C$19))</f>
        <v>35</v>
      </c>
      <c r="G213" s="17"/>
      <c r="H213" s="17"/>
    </row>
    <row r="214" spans="1:8" x14ac:dyDescent="0.2">
      <c r="A214" s="4">
        <v>20.7</v>
      </c>
      <c r="B214" s="4">
        <f ca="1">IF(AND(Schalltool_HERZ!$K$28="JA",$C$3&gt;0),A214,0)</f>
        <v>20.7</v>
      </c>
      <c r="C214" s="16">
        <f t="shared" ca="1" si="3"/>
        <v>22.709094363920308</v>
      </c>
      <c r="D214" s="4">
        <f ca="1">IF(Bezug!$G$2=1,Planungsrichtwerte_Übersicht!$C$5,IF(Bezug!$G$2=2,Planungsrichtwerte_Übersicht!$C$11,Planungsrichtwerte_Übersicht!$C$17))</f>
        <v>45</v>
      </c>
      <c r="E214" s="4">
        <f ca="1">IF(Bezug!$G$2=1,Planungsrichtwerte_Übersicht!$C$6,IF(Bezug!$G$2=2,"-",Planungsrichtwerte_Übersicht!$C$18))</f>
        <v>40</v>
      </c>
      <c r="F214" s="4">
        <f ca="1">IF(Bezug!$G$2=1,Planungsrichtwerte_Übersicht!$C$7,IF(Bezug!$G$2=2,Planungsrichtwerte_Übersicht!$C$13,Planungsrichtwerte_Übersicht!$C$19))</f>
        <v>35</v>
      </c>
      <c r="G214" s="17"/>
      <c r="H214" s="17"/>
    </row>
    <row r="215" spans="1:8" x14ac:dyDescent="0.2">
      <c r="A215" s="4">
        <v>20.8</v>
      </c>
      <c r="B215" s="4">
        <f ca="1">IF(AND(Schalltool_HERZ!$K$28="JA",$C$3&gt;0),A215,0)</f>
        <v>20.8</v>
      </c>
      <c r="C215" s="16">
        <f t="shared" ca="1" si="3"/>
        <v>22.667234573803427</v>
      </c>
      <c r="D215" s="4">
        <f ca="1">IF(Bezug!$G$2=1,Planungsrichtwerte_Übersicht!$C$5,IF(Bezug!$G$2=2,Planungsrichtwerte_Übersicht!$C$11,Planungsrichtwerte_Übersicht!$C$17))</f>
        <v>45</v>
      </c>
      <c r="E215" s="4">
        <f ca="1">IF(Bezug!$G$2=1,Planungsrichtwerte_Übersicht!$C$6,IF(Bezug!$G$2=2,"-",Planungsrichtwerte_Übersicht!$C$18))</f>
        <v>40</v>
      </c>
      <c r="F215" s="4">
        <f ca="1">IF(Bezug!$G$2=1,Planungsrichtwerte_Übersicht!$C$7,IF(Bezug!$G$2=2,Planungsrichtwerte_Übersicht!$C$13,Planungsrichtwerte_Übersicht!$C$19))</f>
        <v>35</v>
      </c>
      <c r="G215" s="17"/>
      <c r="H215" s="17"/>
    </row>
    <row r="216" spans="1:8" x14ac:dyDescent="0.2">
      <c r="A216" s="4">
        <v>20.9</v>
      </c>
      <c r="B216" s="4">
        <f ca="1">IF(AND(Schalltool_HERZ!$K$28="JA",$C$3&gt;0),A216,0)</f>
        <v>20.9</v>
      </c>
      <c r="C216" s="16">
        <f t="shared" ca="1" si="3"/>
        <v>22.625575550837581</v>
      </c>
      <c r="D216" s="4">
        <f ca="1">IF(Bezug!$G$2=1,Planungsrichtwerte_Übersicht!$C$5,IF(Bezug!$G$2=2,Planungsrichtwerte_Übersicht!$C$11,Planungsrichtwerte_Übersicht!$C$17))</f>
        <v>45</v>
      </c>
      <c r="E216" s="4">
        <f ca="1">IF(Bezug!$G$2=1,Planungsrichtwerte_Übersicht!$C$6,IF(Bezug!$G$2=2,"-",Planungsrichtwerte_Übersicht!$C$18))</f>
        <v>40</v>
      </c>
      <c r="F216" s="4">
        <f ca="1">IF(Bezug!$G$2=1,Planungsrichtwerte_Übersicht!$C$7,IF(Bezug!$G$2=2,Planungsrichtwerte_Übersicht!$C$13,Planungsrichtwerte_Übersicht!$C$19))</f>
        <v>35</v>
      </c>
      <c r="G216" s="17"/>
      <c r="H216" s="17"/>
    </row>
    <row r="217" spans="1:8" x14ac:dyDescent="0.2">
      <c r="A217" s="4">
        <v>21</v>
      </c>
      <c r="B217" s="4">
        <f ca="1">IF(AND(Schalltool_HERZ!$K$28="JA",$C$3&gt;0),A217,0)</f>
        <v>21</v>
      </c>
      <c r="C217" s="16">
        <f t="shared" ca="1" si="3"/>
        <v>22.584115378380275</v>
      </c>
      <c r="D217" s="4">
        <f ca="1">IF(Bezug!$G$2=1,Planungsrichtwerte_Übersicht!$C$5,IF(Bezug!$G$2=2,Planungsrichtwerte_Übersicht!$C$11,Planungsrichtwerte_Übersicht!$C$17))</f>
        <v>45</v>
      </c>
      <c r="E217" s="4">
        <f ca="1">IF(Bezug!$G$2=1,Planungsrichtwerte_Übersicht!$C$6,IF(Bezug!$G$2=2,"-",Planungsrichtwerte_Übersicht!$C$18))</f>
        <v>40</v>
      </c>
      <c r="F217" s="4">
        <f ca="1">IF(Bezug!$G$2=1,Planungsrichtwerte_Übersicht!$C$7,IF(Bezug!$G$2=2,Planungsrichtwerte_Übersicht!$C$13,Planungsrichtwerte_Übersicht!$C$19))</f>
        <v>35</v>
      </c>
      <c r="G217" s="17"/>
      <c r="H217" s="17"/>
    </row>
    <row r="218" spans="1:8" x14ac:dyDescent="0.2">
      <c r="A218" s="4">
        <v>21.1</v>
      </c>
      <c r="B218" s="4">
        <f ca="1">IF(AND(Schalltool_HERZ!$K$28="JA",$C$3&gt;0),A218,0)</f>
        <v>21.1</v>
      </c>
      <c r="C218" s="16">
        <f t="shared" ca="1" si="3"/>
        <v>22.542852167104805</v>
      </c>
      <c r="D218" s="4">
        <f ca="1">IF(Bezug!$G$2=1,Planungsrichtwerte_Übersicht!$C$5,IF(Bezug!$G$2=2,Planungsrichtwerte_Übersicht!$C$11,Planungsrichtwerte_Übersicht!$C$17))</f>
        <v>45</v>
      </c>
      <c r="E218" s="4">
        <f ca="1">IF(Bezug!$G$2=1,Planungsrichtwerte_Übersicht!$C$6,IF(Bezug!$G$2=2,"-",Planungsrichtwerte_Übersicht!$C$18))</f>
        <v>40</v>
      </c>
      <c r="F218" s="4">
        <f ca="1">IF(Bezug!$G$2=1,Planungsrichtwerte_Übersicht!$C$7,IF(Bezug!$G$2=2,Planungsrichtwerte_Übersicht!$C$13,Planungsrichtwerte_Übersicht!$C$19))</f>
        <v>35</v>
      </c>
      <c r="G218" s="17"/>
      <c r="H218" s="17"/>
    </row>
    <row r="219" spans="1:8" x14ac:dyDescent="0.2">
      <c r="A219" s="4">
        <v>21.2</v>
      </c>
      <c r="B219" s="4">
        <f ca="1">IF(AND(Schalltool_HERZ!$K$28="JA",$C$3&gt;0),A219,0)</f>
        <v>21.2</v>
      </c>
      <c r="C219" s="16">
        <f t="shared" ca="1" si="3"/>
        <v>22.501784054483636</v>
      </c>
      <c r="D219" s="4">
        <f ca="1">IF(Bezug!$G$2=1,Planungsrichtwerte_Übersicht!$C$5,IF(Bezug!$G$2=2,Planungsrichtwerte_Übersicht!$C$11,Planungsrichtwerte_Übersicht!$C$17))</f>
        <v>45</v>
      </c>
      <c r="E219" s="4">
        <f ca="1">IF(Bezug!$G$2=1,Planungsrichtwerte_Übersicht!$C$6,IF(Bezug!$G$2=2,"-",Planungsrichtwerte_Übersicht!$C$18))</f>
        <v>40</v>
      </c>
      <c r="F219" s="4">
        <f ca="1">IF(Bezug!$G$2=1,Planungsrichtwerte_Übersicht!$C$7,IF(Bezug!$G$2=2,Planungsrichtwerte_Übersicht!$C$13,Planungsrichtwerte_Übersicht!$C$19))</f>
        <v>35</v>
      </c>
      <c r="G219" s="17"/>
      <c r="H219" s="17"/>
    </row>
    <row r="220" spans="1:8" x14ac:dyDescent="0.2">
      <c r="A220" s="4">
        <v>21.3</v>
      </c>
      <c r="B220" s="4">
        <f ca="1">IF(AND(Schalltool_HERZ!$K$28="JA",$C$3&gt;0),A220,0)</f>
        <v>21.3</v>
      </c>
      <c r="C220" s="16">
        <f t="shared" ca="1" si="3"/>
        <v>22.460909204283908</v>
      </c>
      <c r="D220" s="4">
        <f ca="1">IF(Bezug!$G$2=1,Planungsrichtwerte_Übersicht!$C$5,IF(Bezug!$G$2=2,Planungsrichtwerte_Übersicht!$C$11,Planungsrichtwerte_Übersicht!$C$17))</f>
        <v>45</v>
      </c>
      <c r="E220" s="4">
        <f ca="1">IF(Bezug!$G$2=1,Planungsrichtwerte_Übersicht!$C$6,IF(Bezug!$G$2=2,"-",Planungsrichtwerte_Übersicht!$C$18))</f>
        <v>40</v>
      </c>
      <c r="F220" s="4">
        <f ca="1">IF(Bezug!$G$2=1,Planungsrichtwerte_Übersicht!$C$7,IF(Bezug!$G$2=2,Planungsrichtwerte_Übersicht!$C$13,Planungsrichtwerte_Übersicht!$C$19))</f>
        <v>35</v>
      </c>
      <c r="G220" s="17"/>
      <c r="H220" s="17"/>
    </row>
    <row r="221" spans="1:8" x14ac:dyDescent="0.2">
      <c r="A221" s="4">
        <v>21.4</v>
      </c>
      <c r="B221" s="4">
        <f ca="1">IF(AND(Schalltool_HERZ!$K$28="JA",$C$3&gt;0),A221,0)</f>
        <v>21.4</v>
      </c>
      <c r="C221" s="16">
        <f t="shared" ca="1" si="3"/>
        <v>22.420225806074846</v>
      </c>
      <c r="D221" s="4">
        <f ca="1">IF(Bezug!$G$2=1,Planungsrichtwerte_Übersicht!$C$5,IF(Bezug!$G$2=2,Planungsrichtwerte_Übersicht!$C$11,Planungsrichtwerte_Übersicht!$C$17))</f>
        <v>45</v>
      </c>
      <c r="E221" s="4">
        <f ca="1">IF(Bezug!$G$2=1,Planungsrichtwerte_Übersicht!$C$6,IF(Bezug!$G$2=2,"-",Planungsrichtwerte_Übersicht!$C$18))</f>
        <v>40</v>
      </c>
      <c r="F221" s="4">
        <f ca="1">IF(Bezug!$G$2=1,Planungsrichtwerte_Übersicht!$C$7,IF(Bezug!$G$2=2,Planungsrichtwerte_Übersicht!$C$13,Planungsrichtwerte_Übersicht!$C$19))</f>
        <v>35</v>
      </c>
      <c r="G221" s="17"/>
      <c r="H221" s="17"/>
    </row>
    <row r="222" spans="1:8" x14ac:dyDescent="0.2">
      <c r="A222" s="4">
        <v>21.5</v>
      </c>
      <c r="B222" s="4">
        <f ca="1">IF(AND(Schalltool_HERZ!$K$28="JA",$C$3&gt;0),A222,0)</f>
        <v>21.5</v>
      </c>
      <c r="C222" s="16">
        <f t="shared" ca="1" si="3"/>
        <v>22.379732074746556</v>
      </c>
      <c r="D222" s="4">
        <f ca="1">IF(Bezug!$G$2=1,Planungsrichtwerte_Übersicht!$C$5,IF(Bezug!$G$2=2,Planungsrichtwerte_Übersicht!$C$11,Planungsrichtwerte_Übersicht!$C$17))</f>
        <v>45</v>
      </c>
      <c r="E222" s="4">
        <f ca="1">IF(Bezug!$G$2=1,Planungsrichtwerte_Übersicht!$C$6,IF(Bezug!$G$2=2,"-",Planungsrichtwerte_Übersicht!$C$18))</f>
        <v>40</v>
      </c>
      <c r="F222" s="4">
        <f ca="1">IF(Bezug!$G$2=1,Planungsrichtwerte_Übersicht!$C$7,IF(Bezug!$G$2=2,Planungsrichtwerte_Übersicht!$C$13,Planungsrichtwerte_Übersicht!$C$19))</f>
        <v>35</v>
      </c>
      <c r="G222" s="17"/>
      <c r="H222" s="17"/>
    </row>
    <row r="223" spans="1:8" x14ac:dyDescent="0.2">
      <c r="A223" s="4">
        <v>21.6</v>
      </c>
      <c r="B223" s="4">
        <f ca="1">IF(AND(Schalltool_HERZ!$K$28="JA",$C$3&gt;0),A223,0)</f>
        <v>21.6</v>
      </c>
      <c r="C223" s="16">
        <f t="shared" ca="1" si="3"/>
        <v>22.339426250040042</v>
      </c>
      <c r="D223" s="4">
        <f ca="1">IF(Bezug!$G$2=1,Planungsrichtwerte_Übersicht!$C$5,IF(Bezug!$G$2=2,Planungsrichtwerte_Übersicht!$C$11,Planungsrichtwerte_Übersicht!$C$17))</f>
        <v>45</v>
      </c>
      <c r="E223" s="4">
        <f ca="1">IF(Bezug!$G$2=1,Planungsrichtwerte_Übersicht!$C$6,IF(Bezug!$G$2=2,"-",Planungsrichtwerte_Übersicht!$C$18))</f>
        <v>40</v>
      </c>
      <c r="F223" s="4">
        <f ca="1">IF(Bezug!$G$2=1,Planungsrichtwerte_Übersicht!$C$7,IF(Bezug!$G$2=2,Planungsrichtwerte_Übersicht!$C$13,Planungsrichtwerte_Übersicht!$C$19))</f>
        <v>35</v>
      </c>
      <c r="G223" s="17"/>
      <c r="H223" s="17"/>
    </row>
    <row r="224" spans="1:8" x14ac:dyDescent="0.2">
      <c r="A224" s="4">
        <v>21.7</v>
      </c>
      <c r="B224" s="4">
        <f ca="1">IF(AND(Schalltool_HERZ!$K$28="JA",$C$3&gt;0),A224,0)</f>
        <v>21.7</v>
      </c>
      <c r="C224" s="16">
        <f t="shared" ca="1" si="3"/>
        <v>22.299306596088073</v>
      </c>
      <c r="D224" s="4">
        <f ca="1">IF(Bezug!$G$2=1,Planungsrichtwerte_Übersicht!$C$5,IF(Bezug!$G$2=2,Planungsrichtwerte_Übersicht!$C$11,Planungsrichtwerte_Übersicht!$C$17))</f>
        <v>45</v>
      </c>
      <c r="E224" s="4">
        <f ca="1">IF(Bezug!$G$2=1,Planungsrichtwerte_Übersicht!$C$6,IF(Bezug!$G$2=2,"-",Planungsrichtwerte_Übersicht!$C$18))</f>
        <v>40</v>
      </c>
      <c r="F224" s="4">
        <f ca="1">IF(Bezug!$G$2=1,Planungsrichtwerte_Übersicht!$C$7,IF(Bezug!$G$2=2,Planungsrichtwerte_Übersicht!$C$13,Planungsrichtwerte_Übersicht!$C$19))</f>
        <v>35</v>
      </c>
      <c r="G224" s="17"/>
      <c r="H224" s="17"/>
    </row>
    <row r="225" spans="1:8" x14ac:dyDescent="0.2">
      <c r="A225" s="4">
        <v>21.8</v>
      </c>
      <c r="B225" s="4">
        <f ca="1">IF(AND(Schalltool_HERZ!$K$28="JA",$C$3&gt;0),A225,0)</f>
        <v>21.8</v>
      </c>
      <c r="C225" s="16">
        <f t="shared" ca="1" si="3"/>
        <v>22.259371400966565</v>
      </c>
      <c r="D225" s="4">
        <f ca="1">IF(Bezug!$G$2=1,Planungsrichtwerte_Übersicht!$C$5,IF(Bezug!$G$2=2,Planungsrichtwerte_Übersicht!$C$11,Planungsrichtwerte_Übersicht!$C$17))</f>
        <v>45</v>
      </c>
      <c r="E225" s="4">
        <f ca="1">IF(Bezug!$G$2=1,Planungsrichtwerte_Übersicht!$C$6,IF(Bezug!$G$2=2,"-",Planungsrichtwerte_Übersicht!$C$18))</f>
        <v>40</v>
      </c>
      <c r="F225" s="4">
        <f ca="1">IF(Bezug!$G$2=1,Planungsrichtwerte_Übersicht!$C$7,IF(Bezug!$G$2=2,Planungsrichtwerte_Übersicht!$C$13,Planungsrichtwerte_Übersicht!$C$19))</f>
        <v>35</v>
      </c>
      <c r="G225" s="17"/>
      <c r="H225" s="17"/>
    </row>
    <row r="226" spans="1:8" x14ac:dyDescent="0.2">
      <c r="A226" s="4">
        <v>21.9</v>
      </c>
      <c r="B226" s="4">
        <f ca="1">IF(AND(Schalltool_HERZ!$K$28="JA",$C$3&gt;0),A226,0)</f>
        <v>21.9</v>
      </c>
      <c r="C226" s="16">
        <f t="shared" ca="1" si="3"/>
        <v>22.219618976256299</v>
      </c>
      <c r="D226" s="4">
        <f ca="1">IF(Bezug!$G$2=1,Planungsrichtwerte_Übersicht!$C$5,IF(Bezug!$G$2=2,Planungsrichtwerte_Übersicht!$C$11,Planungsrichtwerte_Übersicht!$C$17))</f>
        <v>45</v>
      </c>
      <c r="E226" s="4">
        <f ca="1">IF(Bezug!$G$2=1,Planungsrichtwerte_Übersicht!$C$6,IF(Bezug!$G$2=2,"-",Planungsrichtwerte_Übersicht!$C$18))</f>
        <v>40</v>
      </c>
      <c r="F226" s="4">
        <f ca="1">IF(Bezug!$G$2=1,Planungsrichtwerte_Übersicht!$C$7,IF(Bezug!$G$2=2,Planungsrichtwerte_Übersicht!$C$13,Planungsrichtwerte_Übersicht!$C$19))</f>
        <v>35</v>
      </c>
      <c r="G226" s="17"/>
      <c r="H226" s="17"/>
    </row>
    <row r="227" spans="1:8" x14ac:dyDescent="0.2">
      <c r="A227" s="4">
        <v>22</v>
      </c>
      <c r="B227" s="4">
        <f ca="1">IF(AND(Schalltool_HERZ!$K$28="JA",$C$3&gt;0),A227,0)</f>
        <v>22</v>
      </c>
      <c r="C227" s="16">
        <f t="shared" ca="1" si="3"/>
        <v>22.180047656614533</v>
      </c>
      <c r="D227" s="4">
        <f ca="1">IF(Bezug!$G$2=1,Planungsrichtwerte_Übersicht!$C$5,IF(Bezug!$G$2=2,Planungsrichtwerte_Übersicht!$C$11,Planungsrichtwerte_Übersicht!$C$17))</f>
        <v>45</v>
      </c>
      <c r="E227" s="4">
        <f ca="1">IF(Bezug!$G$2=1,Planungsrichtwerte_Übersicht!$C$6,IF(Bezug!$G$2=2,"-",Planungsrichtwerte_Übersicht!$C$18))</f>
        <v>40</v>
      </c>
      <c r="F227" s="4">
        <f ca="1">IF(Bezug!$G$2=1,Planungsrichtwerte_Übersicht!$C$7,IF(Bezug!$G$2=2,Planungsrichtwerte_Übersicht!$C$13,Planungsrichtwerte_Übersicht!$C$19))</f>
        <v>35</v>
      </c>
      <c r="G227" s="17"/>
      <c r="H227" s="17"/>
    </row>
    <row r="228" spans="1:8" x14ac:dyDescent="0.2">
      <c r="A228" s="4">
        <v>22.1</v>
      </c>
      <c r="B228" s="4">
        <f ca="1">IF(AND(Schalltool_HERZ!$K$28="JA",$C$3&gt;0),A228,0)</f>
        <v>22.1</v>
      </c>
      <c r="C228" s="16">
        <f t="shared" ca="1" si="3"/>
        <v>22.140655799356445</v>
      </c>
      <c r="D228" s="4">
        <f ca="1">IF(Bezug!$G$2=1,Planungsrichtwerte_Übersicht!$C$5,IF(Bezug!$G$2=2,Planungsrichtwerte_Übersicht!$C$11,Planungsrichtwerte_Übersicht!$C$17))</f>
        <v>45</v>
      </c>
      <c r="E228" s="4">
        <f ca="1">IF(Bezug!$G$2=1,Planungsrichtwerte_Übersicht!$C$6,IF(Bezug!$G$2=2,"-",Planungsrichtwerte_Übersicht!$C$18))</f>
        <v>40</v>
      </c>
      <c r="F228" s="4">
        <f ca="1">IF(Bezug!$G$2=1,Planungsrichtwerte_Übersicht!$C$7,IF(Bezug!$G$2=2,Planungsrichtwerte_Übersicht!$C$13,Planungsrichtwerte_Übersicht!$C$19))</f>
        <v>35</v>
      </c>
      <c r="G228" s="17"/>
      <c r="H228" s="17"/>
    </row>
    <row r="229" spans="1:8" x14ac:dyDescent="0.2">
      <c r="A229" s="4">
        <v>22.2</v>
      </c>
      <c r="B229" s="4">
        <f ca="1">IF(AND(Schalltool_HERZ!$K$28="JA",$C$3&gt;0),A229,0)</f>
        <v>22.2</v>
      </c>
      <c r="C229" s="16">
        <f t="shared" ca="1" si="3"/>
        <v>22.101441784045889</v>
      </c>
      <c r="D229" s="4">
        <f ca="1">IF(Bezug!$G$2=1,Planungsrichtwerte_Übersicht!$C$5,IF(Bezug!$G$2=2,Planungsrichtwerte_Übersicht!$C$11,Planungsrichtwerte_Übersicht!$C$17))</f>
        <v>45</v>
      </c>
      <c r="E229" s="4">
        <f ca="1">IF(Bezug!$G$2=1,Planungsrichtwerte_Übersicht!$C$6,IF(Bezug!$G$2=2,"-",Planungsrichtwerte_Übersicht!$C$18))</f>
        <v>40</v>
      </c>
      <c r="F229" s="4">
        <f ca="1">IF(Bezug!$G$2=1,Planungsrichtwerte_Übersicht!$C$7,IF(Bezug!$G$2=2,Planungsrichtwerte_Übersicht!$C$13,Planungsrichtwerte_Übersicht!$C$19))</f>
        <v>35</v>
      </c>
      <c r="G229" s="17"/>
      <c r="H229" s="17"/>
    </row>
    <row r="230" spans="1:8" x14ac:dyDescent="0.2">
      <c r="A230" s="4">
        <v>22.3</v>
      </c>
      <c r="B230" s="4">
        <f ca="1">IF(AND(Schalltool_HERZ!$K$28="JA",$C$3&gt;0),A230,0)</f>
        <v>22.3</v>
      </c>
      <c r="C230" s="16">
        <f t="shared" ca="1" si="3"/>
        <v>22.062404012095449</v>
      </c>
      <c r="D230" s="4">
        <f ca="1">IF(Bezug!$G$2=1,Planungsrichtwerte_Übersicht!$C$5,IF(Bezug!$G$2=2,Planungsrichtwerte_Übersicht!$C$11,Planungsrichtwerte_Übersicht!$C$17))</f>
        <v>45</v>
      </c>
      <c r="E230" s="4">
        <f ca="1">IF(Bezug!$G$2=1,Planungsrichtwerte_Übersicht!$C$6,IF(Bezug!$G$2=2,"-",Planungsrichtwerte_Übersicht!$C$18))</f>
        <v>40</v>
      </c>
      <c r="F230" s="4">
        <f ca="1">IF(Bezug!$G$2=1,Planungsrichtwerte_Übersicht!$C$7,IF(Bezug!$G$2=2,Planungsrichtwerte_Übersicht!$C$13,Planungsrichtwerte_Übersicht!$C$19))</f>
        <v>35</v>
      </c>
      <c r="G230" s="17"/>
      <c r="H230" s="17"/>
    </row>
    <row r="231" spans="1:8" x14ac:dyDescent="0.2">
      <c r="A231" s="4">
        <v>22.4</v>
      </c>
      <c r="B231" s="4">
        <f ca="1">IF(AND(Schalltool_HERZ!$K$28="JA",$C$3&gt;0),A231,0)</f>
        <v>22.4</v>
      </c>
      <c r="C231" s="16">
        <f t="shared" ca="1" si="3"/>
        <v>22.023540906375409</v>
      </c>
      <c r="D231" s="4">
        <f ca="1">IF(Bezug!$G$2=1,Planungsrichtwerte_Übersicht!$C$5,IF(Bezug!$G$2=2,Planungsrichtwerte_Übersicht!$C$11,Planungsrichtwerte_Übersicht!$C$17))</f>
        <v>45</v>
      </c>
      <c r="E231" s="4">
        <f ca="1">IF(Bezug!$G$2=1,Planungsrichtwerte_Übersicht!$C$6,IF(Bezug!$G$2=2,"-",Planungsrichtwerte_Übersicht!$C$18))</f>
        <v>40</v>
      </c>
      <c r="F231" s="4">
        <f ca="1">IF(Bezug!$G$2=1,Planungsrichtwerte_Übersicht!$C$7,IF(Bezug!$G$2=2,Planungsrichtwerte_Übersicht!$C$13,Planungsrichtwerte_Übersicht!$C$19))</f>
        <v>35</v>
      </c>
      <c r="G231" s="17"/>
      <c r="H231" s="17"/>
    </row>
    <row r="232" spans="1:8" x14ac:dyDescent="0.2">
      <c r="A232" s="4">
        <v>22.5</v>
      </c>
      <c r="B232" s="4">
        <f ca="1">IF(AND(Schalltool_HERZ!$K$28="JA",$C$3&gt;0),A232,0)</f>
        <v>22.5</v>
      </c>
      <c r="C232" s="16">
        <f t="shared" ca="1" si="3"/>
        <v>21.984850910831412</v>
      </c>
      <c r="D232" s="4">
        <f ca="1">IF(Bezug!$G$2=1,Planungsrichtwerte_Übersicht!$C$5,IF(Bezug!$G$2=2,Planungsrichtwerte_Übersicht!$C$11,Planungsrichtwerte_Übersicht!$C$17))</f>
        <v>45</v>
      </c>
      <c r="E232" s="4">
        <f ca="1">IF(Bezug!$G$2=1,Planungsrichtwerte_Übersicht!$C$6,IF(Bezug!$G$2=2,"-",Planungsrichtwerte_Übersicht!$C$18))</f>
        <v>40</v>
      </c>
      <c r="F232" s="4">
        <f ca="1">IF(Bezug!$G$2=1,Planungsrichtwerte_Übersicht!$C$7,IF(Bezug!$G$2=2,Planungsrichtwerte_Übersicht!$C$13,Planungsrichtwerte_Übersicht!$C$19))</f>
        <v>35</v>
      </c>
      <c r="G232" s="17"/>
      <c r="H232" s="17"/>
    </row>
    <row r="233" spans="1:8" x14ac:dyDescent="0.2">
      <c r="A233" s="4">
        <v>22.6</v>
      </c>
      <c r="B233" s="4">
        <f ca="1">IF(AND(Schalltool_HERZ!$K$28="JA",$C$3&gt;0),A233,0)</f>
        <v>22.6</v>
      </c>
      <c r="C233" s="16">
        <f t="shared" ca="1" si="3"/>
        <v>21.946332490110642</v>
      </c>
      <c r="D233" s="4">
        <f ca="1">IF(Bezug!$G$2=1,Planungsrichtwerte_Übersicht!$C$5,IF(Bezug!$G$2=2,Planungsrichtwerte_Übersicht!$C$11,Planungsrichtwerte_Übersicht!$C$17))</f>
        <v>45</v>
      </c>
      <c r="E233" s="4">
        <f ca="1">IF(Bezug!$G$2=1,Planungsrichtwerte_Übersicht!$C$6,IF(Bezug!$G$2=2,"-",Planungsrichtwerte_Übersicht!$C$18))</f>
        <v>40</v>
      </c>
      <c r="F233" s="4">
        <f ca="1">IF(Bezug!$G$2=1,Planungsrichtwerte_Übersicht!$C$7,IF(Bezug!$G$2=2,Planungsrichtwerte_Übersicht!$C$13,Planungsrichtwerte_Übersicht!$C$19))</f>
        <v>35</v>
      </c>
      <c r="G233" s="17"/>
      <c r="H233" s="17"/>
    </row>
    <row r="234" spans="1:8" x14ac:dyDescent="0.2">
      <c r="A234" s="4">
        <v>22.7</v>
      </c>
      <c r="B234" s="4">
        <f ca="1">IF(AND(Schalltool_HERZ!$K$28="JA",$C$3&gt;0),A234,0)</f>
        <v>22.7</v>
      </c>
      <c r="C234" s="16">
        <f t="shared" ca="1" si="3"/>
        <v>21.907984129196208</v>
      </c>
      <c r="D234" s="4">
        <f ca="1">IF(Bezug!$G$2=1,Planungsrichtwerte_Übersicht!$C$5,IF(Bezug!$G$2=2,Planungsrichtwerte_Übersicht!$C$11,Planungsrichtwerte_Übersicht!$C$17))</f>
        <v>45</v>
      </c>
      <c r="E234" s="4">
        <f ca="1">IF(Bezug!$G$2=1,Planungsrichtwerte_Übersicht!$C$6,IF(Bezug!$G$2=2,"-",Planungsrichtwerte_Übersicht!$C$18))</f>
        <v>40</v>
      </c>
      <c r="F234" s="4">
        <f ca="1">IF(Bezug!$G$2=1,Planungsrichtwerte_Übersicht!$C$7,IF(Bezug!$G$2=2,Planungsrichtwerte_Übersicht!$C$13,Planungsrichtwerte_Übersicht!$C$19))</f>
        <v>35</v>
      </c>
      <c r="G234" s="17"/>
      <c r="H234" s="17"/>
    </row>
    <row r="235" spans="1:8" x14ac:dyDescent="0.2">
      <c r="A235" s="4">
        <v>22.8</v>
      </c>
      <c r="B235" s="4">
        <f ca="1">IF(AND(Schalltool_HERZ!$K$28="JA",$C$3&gt;0),A235,0)</f>
        <v>22.8</v>
      </c>
      <c r="C235" s="16">
        <f t="shared" ca="1" si="3"/>
        <v>21.869804333049586</v>
      </c>
      <c r="D235" s="4">
        <f ca="1">IF(Bezug!$G$2=1,Planungsrichtwerte_Übersicht!$C$5,IF(Bezug!$G$2=2,Planungsrichtwerte_Übersicht!$C$11,Planungsrichtwerte_Übersicht!$C$17))</f>
        <v>45</v>
      </c>
      <c r="E235" s="4">
        <f ca="1">IF(Bezug!$G$2=1,Planungsrichtwerte_Übersicht!$C$6,IF(Bezug!$G$2=2,"-",Planungsrichtwerte_Übersicht!$C$18))</f>
        <v>40</v>
      </c>
      <c r="F235" s="4">
        <f ca="1">IF(Bezug!$G$2=1,Planungsrichtwerte_Übersicht!$C$7,IF(Bezug!$G$2=2,Planungsrichtwerte_Übersicht!$C$13,Planungsrichtwerte_Übersicht!$C$19))</f>
        <v>35</v>
      </c>
      <c r="G235" s="17"/>
      <c r="H235" s="17"/>
    </row>
    <row r="236" spans="1:8" x14ac:dyDescent="0.2">
      <c r="A236" s="4">
        <v>22.9</v>
      </c>
      <c r="B236" s="4">
        <f ca="1">IF(AND(Schalltool_HERZ!$K$28="JA",$C$3&gt;0),A236,0)</f>
        <v>22.9</v>
      </c>
      <c r="C236" s="16">
        <f t="shared" ca="1" si="3"/>
        <v>21.831791626260902</v>
      </c>
      <c r="D236" s="4">
        <f ca="1">IF(Bezug!$G$2=1,Planungsrichtwerte_Übersicht!$C$5,IF(Bezug!$G$2=2,Planungsrichtwerte_Übersicht!$C$11,Planungsrichtwerte_Übersicht!$C$17))</f>
        <v>45</v>
      </c>
      <c r="E236" s="4">
        <f ca="1">IF(Bezug!$G$2=1,Planungsrichtwerte_Übersicht!$C$6,IF(Bezug!$G$2=2,"-",Planungsrichtwerte_Übersicht!$C$18))</f>
        <v>40</v>
      </c>
      <c r="F236" s="4">
        <f ca="1">IF(Bezug!$G$2=1,Planungsrichtwerte_Übersicht!$C$7,IF(Bezug!$G$2=2,Planungsrichtwerte_Übersicht!$C$13,Planungsrichtwerte_Übersicht!$C$19))</f>
        <v>35</v>
      </c>
      <c r="G236" s="17"/>
      <c r="H236" s="17"/>
    </row>
    <row r="237" spans="1:8" x14ac:dyDescent="0.2">
      <c r="A237" s="4">
        <v>23</v>
      </c>
      <c r="B237" s="4">
        <f ca="1">IF(AND(Schalltool_HERZ!$K$28="JA",$C$3&gt;0),A237,0)</f>
        <v>23</v>
      </c>
      <c r="C237" s="16">
        <f t="shared" ca="1" si="3"/>
        <v>21.793944552706805</v>
      </c>
      <c r="D237" s="4">
        <f ca="1">IF(Bezug!$G$2=1,Planungsrichtwerte_Übersicht!$C$5,IF(Bezug!$G$2=2,Planungsrichtwerte_Übersicht!$C$11,Planungsrichtwerte_Übersicht!$C$17))</f>
        <v>45</v>
      </c>
      <c r="E237" s="4">
        <f ca="1">IF(Bezug!$G$2=1,Planungsrichtwerte_Übersicht!$C$6,IF(Bezug!$G$2=2,"-",Planungsrichtwerte_Übersicht!$C$18))</f>
        <v>40</v>
      </c>
      <c r="F237" s="4">
        <f ca="1">IF(Bezug!$G$2=1,Planungsrichtwerte_Übersicht!$C$7,IF(Bezug!$G$2=2,Planungsrichtwerte_Übersicht!$C$13,Planungsrichtwerte_Übersicht!$C$19))</f>
        <v>35</v>
      </c>
      <c r="G237" s="17"/>
      <c r="H237" s="17"/>
    </row>
    <row r="238" spans="1:8" x14ac:dyDescent="0.2">
      <c r="A238" s="4">
        <v>23.1</v>
      </c>
      <c r="B238" s="4">
        <f ca="1">IF(AND(Schalltool_HERZ!$K$28="JA",$C$3&gt;0),A238,0)</f>
        <v>23.1</v>
      </c>
      <c r="C238" s="16">
        <f t="shared" ca="1" si="3"/>
        <v>21.756261675215775</v>
      </c>
      <c r="D238" s="4">
        <f ca="1">IF(Bezug!$G$2=1,Planungsrichtwerte_Übersicht!$C$5,IF(Bezug!$G$2=2,Planungsrichtwerte_Übersicht!$C$11,Planungsrichtwerte_Übersicht!$C$17))</f>
        <v>45</v>
      </c>
      <c r="E238" s="4">
        <f ca="1">IF(Bezug!$G$2=1,Planungsrichtwerte_Übersicht!$C$6,IF(Bezug!$G$2=2,"-",Planungsrichtwerte_Übersicht!$C$18))</f>
        <v>40</v>
      </c>
      <c r="F238" s="4">
        <f ca="1">IF(Bezug!$G$2=1,Planungsrichtwerte_Übersicht!$C$7,IF(Bezug!$G$2=2,Planungsrichtwerte_Übersicht!$C$13,Planungsrichtwerte_Übersicht!$C$19))</f>
        <v>35</v>
      </c>
      <c r="G238" s="17"/>
      <c r="H238" s="17"/>
    </row>
    <row r="239" spans="1:8" x14ac:dyDescent="0.2">
      <c r="A239" s="4">
        <v>23.2</v>
      </c>
      <c r="B239" s="4">
        <f ca="1">IF(AND(Schalltool_HERZ!$K$28="JA",$C$3&gt;0),A239,0)</f>
        <v>23.2</v>
      </c>
      <c r="C239" s="16">
        <f t="shared" ca="1" si="3"/>
        <v>21.718741575240664</v>
      </c>
      <c r="D239" s="4">
        <f ca="1">IF(Bezug!$G$2=1,Planungsrichtwerte_Übersicht!$C$5,IF(Bezug!$G$2=2,Planungsrichtwerte_Übersicht!$C$11,Planungsrichtwerte_Übersicht!$C$17))</f>
        <v>45</v>
      </c>
      <c r="E239" s="4">
        <f ca="1">IF(Bezug!$G$2=1,Planungsrichtwerte_Übersicht!$C$6,IF(Bezug!$G$2=2,"-",Planungsrichtwerte_Übersicht!$C$18))</f>
        <v>40</v>
      </c>
      <c r="F239" s="4">
        <f ca="1">IF(Bezug!$G$2=1,Planungsrichtwerte_Übersicht!$C$7,IF(Bezug!$G$2=2,Planungsrichtwerte_Übersicht!$C$13,Planungsrichtwerte_Übersicht!$C$19))</f>
        <v>35</v>
      </c>
      <c r="G239" s="17"/>
      <c r="H239" s="17"/>
    </row>
    <row r="240" spans="1:8" x14ac:dyDescent="0.2">
      <c r="A240" s="4">
        <v>23.3</v>
      </c>
      <c r="B240" s="4">
        <f ca="1">IF(AND(Schalltool_HERZ!$K$28="JA",$C$3&gt;0),A240,0)</f>
        <v>23.3</v>
      </c>
      <c r="C240" s="16">
        <f t="shared" ca="1" si="3"/>
        <v>21.681382852538277</v>
      </c>
      <c r="D240" s="4">
        <f ca="1">IF(Bezug!$G$2=1,Planungsrichtwerte_Übersicht!$C$5,IF(Bezug!$G$2=2,Planungsrichtwerte_Übersicht!$C$11,Planungsrichtwerte_Übersicht!$C$17))</f>
        <v>45</v>
      </c>
      <c r="E240" s="4">
        <f ca="1">IF(Bezug!$G$2=1,Planungsrichtwerte_Übersicht!$C$6,IF(Bezug!$G$2=2,"-",Planungsrichtwerte_Übersicht!$C$18))</f>
        <v>40</v>
      </c>
      <c r="F240" s="4">
        <f ca="1">IF(Bezug!$G$2=1,Planungsrichtwerte_Übersicht!$C$7,IF(Bezug!$G$2=2,Planungsrichtwerte_Übersicht!$C$13,Planungsrichtwerte_Übersicht!$C$19))</f>
        <v>35</v>
      </c>
      <c r="G240" s="17"/>
      <c r="H240" s="17"/>
    </row>
    <row r="241" spans="1:8" x14ac:dyDescent="0.2">
      <c r="A241" s="4">
        <v>23.4</v>
      </c>
      <c r="B241" s="4">
        <f ca="1">IF(AND(Schalltool_HERZ!$K$28="JA",$C$3&gt;0),A241,0)</f>
        <v>23.4</v>
      </c>
      <c r="C241" s="16">
        <f t="shared" ca="1" si="3"/>
        <v>21.644184124855805</v>
      </c>
      <c r="D241" s="4">
        <f ca="1">IF(Bezug!$G$2=1,Planungsrichtwerte_Übersicht!$C$5,IF(Bezug!$G$2=2,Planungsrichtwerte_Übersicht!$C$11,Planungsrichtwerte_Übersicht!$C$17))</f>
        <v>45</v>
      </c>
      <c r="E241" s="4">
        <f ca="1">IF(Bezug!$G$2=1,Planungsrichtwerte_Übersicht!$C$6,IF(Bezug!$G$2=2,"-",Planungsrichtwerte_Übersicht!$C$18))</f>
        <v>40</v>
      </c>
      <c r="F241" s="4">
        <f ca="1">IF(Bezug!$G$2=1,Planungsrichtwerte_Übersicht!$C$7,IF(Bezug!$G$2=2,Planungsrichtwerte_Übersicht!$C$13,Planungsrichtwerte_Übersicht!$C$19))</f>
        <v>35</v>
      </c>
      <c r="G241" s="17"/>
      <c r="H241" s="17"/>
    </row>
    <row r="242" spans="1:8" x14ac:dyDescent="0.2">
      <c r="A242" s="4">
        <v>23.5</v>
      </c>
      <c r="B242" s="4">
        <f ca="1">IF(AND(Schalltool_HERZ!$K$28="JA",$C$3&gt;0),A242,0)</f>
        <v>23.5</v>
      </c>
      <c r="C242" s="16">
        <f t="shared" ca="1" si="3"/>
        <v>21.607144027623939</v>
      </c>
      <c r="D242" s="4">
        <f ca="1">IF(Bezug!$G$2=1,Planungsrichtwerte_Übersicht!$C$5,IF(Bezug!$G$2=2,Planungsrichtwerte_Übersicht!$C$11,Planungsrichtwerte_Übersicht!$C$17))</f>
        <v>45</v>
      </c>
      <c r="E242" s="4">
        <f ca="1">IF(Bezug!$G$2=1,Planungsrichtwerte_Übersicht!$C$6,IF(Bezug!$G$2=2,"-",Planungsrichtwerte_Übersicht!$C$18))</f>
        <v>40</v>
      </c>
      <c r="F242" s="4">
        <f ca="1">IF(Bezug!$G$2=1,Planungsrichtwerte_Übersicht!$C$7,IF(Bezug!$G$2=2,Planungsrichtwerte_Übersicht!$C$13,Planungsrichtwerte_Übersicht!$C$19))</f>
        <v>35</v>
      </c>
      <c r="G242" s="17"/>
      <c r="H242" s="17"/>
    </row>
    <row r="243" spans="1:8" x14ac:dyDescent="0.2">
      <c r="A243" s="4">
        <v>23.6</v>
      </c>
      <c r="B243" s="4">
        <f ca="1">IF(AND(Schalltool_HERZ!$K$28="JA",$C$3&gt;0),A243,0)</f>
        <v>23.6</v>
      </c>
      <c r="C243" s="16">
        <f t="shared" ca="1" si="3"/>
        <v>21.570261213656529</v>
      </c>
      <c r="D243" s="4">
        <f ca="1">IF(Bezug!$G$2=1,Planungsrichtwerte_Übersicht!$C$5,IF(Bezug!$G$2=2,Planungsrichtwerte_Übersicht!$C$11,Planungsrichtwerte_Übersicht!$C$17))</f>
        <v>45</v>
      </c>
      <c r="E243" s="4">
        <f ca="1">IF(Bezug!$G$2=1,Planungsrichtwerte_Übersicht!$C$6,IF(Bezug!$G$2=2,"-",Planungsrichtwerte_Übersicht!$C$18))</f>
        <v>40</v>
      </c>
      <c r="F243" s="4">
        <f ca="1">IF(Bezug!$G$2=1,Planungsrichtwerte_Übersicht!$C$7,IF(Bezug!$G$2=2,Planungsrichtwerte_Übersicht!$C$13,Planungsrichtwerte_Übersicht!$C$19))</f>
        <v>35</v>
      </c>
      <c r="G243" s="17"/>
      <c r="H243" s="17"/>
    </row>
    <row r="244" spans="1:8" x14ac:dyDescent="0.2">
      <c r="A244" s="4">
        <v>23.7</v>
      </c>
      <c r="B244" s="4">
        <f ca="1">IF(AND(Schalltool_HERZ!$K$28="JA",$C$3&gt;0),A244,0)</f>
        <v>23.7</v>
      </c>
      <c r="C244" s="16">
        <f t="shared" ca="1" si="3"/>
        <v>21.533534352856584</v>
      </c>
      <c r="D244" s="4">
        <f ca="1">IF(Bezug!$G$2=1,Planungsrichtwerte_Übersicht!$C$5,IF(Bezug!$G$2=2,Planungsrichtwerte_Übersicht!$C$11,Planungsrichtwerte_Übersicht!$C$17))</f>
        <v>45</v>
      </c>
      <c r="E244" s="4">
        <f ca="1">IF(Bezug!$G$2=1,Planungsrichtwerte_Übersicht!$C$6,IF(Bezug!$G$2=2,"-",Planungsrichtwerte_Übersicht!$C$18))</f>
        <v>40</v>
      </c>
      <c r="F244" s="4">
        <f ca="1">IF(Bezug!$G$2=1,Planungsrichtwerte_Übersicht!$C$7,IF(Bezug!$G$2=2,Planungsrichtwerte_Übersicht!$C$13,Planungsrichtwerte_Übersicht!$C$19))</f>
        <v>35</v>
      </c>
      <c r="G244" s="17"/>
      <c r="H244" s="17"/>
    </row>
    <row r="245" spans="1:8" x14ac:dyDescent="0.2">
      <c r="A245" s="4">
        <v>23.8</v>
      </c>
      <c r="B245" s="4">
        <f ca="1">IF(AND(Schalltool_HERZ!$K$28="JA",$C$3&gt;0),A245,0)</f>
        <v>23.8</v>
      </c>
      <c r="C245" s="16">
        <f t="shared" ca="1" si="3"/>
        <v>21.49696213192842</v>
      </c>
      <c r="D245" s="4">
        <f ca="1">IF(Bezug!$G$2=1,Planungsrichtwerte_Übersicht!$C$5,IF(Bezug!$G$2=2,Planungsrichtwerte_Übersicht!$C$11,Planungsrichtwerte_Übersicht!$C$17))</f>
        <v>45</v>
      </c>
      <c r="E245" s="4">
        <f ca="1">IF(Bezug!$G$2=1,Planungsrichtwerte_Übersicht!$C$6,IF(Bezug!$G$2=2,"-",Planungsrichtwerte_Übersicht!$C$18))</f>
        <v>40</v>
      </c>
      <c r="F245" s="4">
        <f ca="1">IF(Bezug!$G$2=1,Planungsrichtwerte_Übersicht!$C$7,IF(Bezug!$G$2=2,Planungsrichtwerte_Übersicht!$C$13,Planungsrichtwerte_Übersicht!$C$19))</f>
        <v>35</v>
      </c>
      <c r="G245" s="17"/>
      <c r="H245" s="17"/>
    </row>
    <row r="246" spans="1:8" x14ac:dyDescent="0.2">
      <c r="A246" s="4">
        <v>23.9</v>
      </c>
      <c r="B246" s="4">
        <f ca="1">IF(AND(Schalltool_HERZ!$K$28="JA",$C$3&gt;0),A246,0)</f>
        <v>23.9</v>
      </c>
      <c r="C246" s="16">
        <f t="shared" ca="1" si="3"/>
        <v>21.46054325409591</v>
      </c>
      <c r="D246" s="4">
        <f ca="1">IF(Bezug!$G$2=1,Planungsrichtwerte_Übersicht!$C$5,IF(Bezug!$G$2=2,Planungsrichtwerte_Übersicht!$C$11,Planungsrichtwerte_Übersicht!$C$17))</f>
        <v>45</v>
      </c>
      <c r="E246" s="4">
        <f ca="1">IF(Bezug!$G$2=1,Planungsrichtwerte_Übersicht!$C$6,IF(Bezug!$G$2=2,"-",Planungsrichtwerte_Übersicht!$C$18))</f>
        <v>40</v>
      </c>
      <c r="F246" s="4">
        <f ca="1">IF(Bezug!$G$2=1,Planungsrichtwerte_Übersicht!$C$7,IF(Bezug!$G$2=2,Planungsrichtwerte_Übersicht!$C$13,Planungsrichtwerte_Übersicht!$C$19))</f>
        <v>35</v>
      </c>
      <c r="G246" s="17"/>
      <c r="H246" s="17"/>
    </row>
    <row r="247" spans="1:8" x14ac:dyDescent="0.2">
      <c r="A247" s="4">
        <v>24</v>
      </c>
      <c r="B247" s="4">
        <f ca="1">IF(AND(Schalltool_HERZ!$K$28="JA",$C$3&gt;0),A247,0)</f>
        <v>24</v>
      </c>
      <c r="C247" s="16">
        <f t="shared" ca="1" si="3"/>
        <v>21.424276438826539</v>
      </c>
      <c r="D247" s="4">
        <f ca="1">IF(Bezug!$G$2=1,Planungsrichtwerte_Übersicht!$C$5,IF(Bezug!$G$2=2,Planungsrichtwerte_Übersicht!$C$11,Planungsrichtwerte_Übersicht!$C$17))</f>
        <v>45</v>
      </c>
      <c r="E247" s="4">
        <f ca="1">IF(Bezug!$G$2=1,Planungsrichtwerte_Übersicht!$C$6,IF(Bezug!$G$2=2,"-",Planungsrichtwerte_Übersicht!$C$18))</f>
        <v>40</v>
      </c>
      <c r="F247" s="4">
        <f ca="1">IF(Bezug!$G$2=1,Planungsrichtwerte_Übersicht!$C$7,IF(Bezug!$G$2=2,Planungsrichtwerte_Übersicht!$C$13,Planungsrichtwerte_Übersicht!$C$19))</f>
        <v>35</v>
      </c>
      <c r="G247" s="17"/>
      <c r="H247" s="17"/>
    </row>
    <row r="248" spans="1:8" x14ac:dyDescent="0.2">
      <c r="A248" s="4">
        <v>24.1</v>
      </c>
      <c r="B248" s="4">
        <f ca="1">IF(AND(Schalltool_HERZ!$K$28="JA",$C$3&gt;0),A248,0)</f>
        <v>24.1</v>
      </c>
      <c r="C248" s="16">
        <f t="shared" ca="1" si="3"/>
        <v>21.388160421561295</v>
      </c>
      <c r="D248" s="4">
        <f ca="1">IF(Bezug!$G$2=1,Planungsrichtwerte_Übersicht!$C$5,IF(Bezug!$G$2=2,Planungsrichtwerte_Übersicht!$C$11,Planungsrichtwerte_Übersicht!$C$17))</f>
        <v>45</v>
      </c>
      <c r="E248" s="4">
        <f ca="1">IF(Bezug!$G$2=1,Planungsrichtwerte_Übersicht!$C$6,IF(Bezug!$G$2=2,"-",Planungsrichtwerte_Übersicht!$C$18))</f>
        <v>40</v>
      </c>
      <c r="F248" s="4">
        <f ca="1">IF(Bezug!$G$2=1,Planungsrichtwerte_Übersicht!$C$7,IF(Bezug!$G$2=2,Planungsrichtwerte_Übersicht!$C$13,Planungsrichtwerte_Übersicht!$C$19))</f>
        <v>35</v>
      </c>
      <c r="G248" s="17"/>
      <c r="H248" s="17"/>
    </row>
    <row r="249" spans="1:8" x14ac:dyDescent="0.2">
      <c r="A249" s="4">
        <v>24.2</v>
      </c>
      <c r="B249" s="4">
        <f ca="1">IF(AND(Schalltool_HERZ!$K$28="JA",$C$3&gt;0),A249,0)</f>
        <v>24.2</v>
      </c>
      <c r="C249" s="16">
        <f t="shared" ca="1" si="3"/>
        <v>21.35219395345004</v>
      </c>
      <c r="D249" s="4">
        <f ca="1">IF(Bezug!$G$2=1,Planungsrichtwerte_Übersicht!$C$5,IF(Bezug!$G$2=2,Planungsrichtwerte_Übersicht!$C$11,Planungsrichtwerte_Übersicht!$C$17))</f>
        <v>45</v>
      </c>
      <c r="E249" s="4">
        <f ca="1">IF(Bezug!$G$2=1,Planungsrichtwerte_Übersicht!$C$6,IF(Bezug!$G$2=2,"-",Planungsrichtwerte_Übersicht!$C$18))</f>
        <v>40</v>
      </c>
      <c r="F249" s="4">
        <f ca="1">IF(Bezug!$G$2=1,Planungsrichtwerte_Übersicht!$C$7,IF(Bezug!$G$2=2,Planungsrichtwerte_Übersicht!$C$13,Planungsrichtwerte_Übersicht!$C$19))</f>
        <v>35</v>
      </c>
      <c r="G249" s="17"/>
      <c r="H249" s="17"/>
    </row>
    <row r="250" spans="1:8" x14ac:dyDescent="0.2">
      <c r="A250" s="4">
        <v>24.3</v>
      </c>
      <c r="B250" s="4">
        <f ca="1">IF(AND(Schalltool_HERZ!$K$28="JA",$C$3&gt;0),A250,0)</f>
        <v>24.3</v>
      </c>
      <c r="C250" s="16">
        <f t="shared" ca="1" si="3"/>
        <v>21.31637580109242</v>
      </c>
      <c r="D250" s="4">
        <f ca="1">IF(Bezug!$G$2=1,Planungsrichtwerte_Übersicht!$C$5,IF(Bezug!$G$2=2,Planungsrichtwerte_Übersicht!$C$11,Planungsrichtwerte_Übersicht!$C$17))</f>
        <v>45</v>
      </c>
      <c r="E250" s="4">
        <f ca="1">IF(Bezug!$G$2=1,Planungsrichtwerte_Übersicht!$C$6,IF(Bezug!$G$2=2,"-",Planungsrichtwerte_Übersicht!$C$18))</f>
        <v>40</v>
      </c>
      <c r="F250" s="4">
        <f ca="1">IF(Bezug!$G$2=1,Planungsrichtwerte_Übersicht!$C$7,IF(Bezug!$G$2=2,Planungsrichtwerte_Übersicht!$C$13,Planungsrichtwerte_Übersicht!$C$19))</f>
        <v>35</v>
      </c>
      <c r="G250" s="17"/>
      <c r="H250" s="17"/>
    </row>
    <row r="251" spans="1:8" x14ac:dyDescent="0.2">
      <c r="A251" s="4">
        <v>24.4</v>
      </c>
      <c r="B251" s="4">
        <f ca="1">IF(AND(Schalltool_HERZ!$K$28="JA",$C$3&gt;0),A251,0)</f>
        <v>24.4</v>
      </c>
      <c r="C251" s="16">
        <f t="shared" ca="1" si="3"/>
        <v>21.280704746284073</v>
      </c>
      <c r="D251" s="4">
        <f ca="1">IF(Bezug!$G$2=1,Planungsrichtwerte_Übersicht!$C$5,IF(Bezug!$G$2=2,Planungsrichtwerte_Übersicht!$C$11,Planungsrichtwerte_Übersicht!$C$17))</f>
        <v>45</v>
      </c>
      <c r="E251" s="4">
        <f ca="1">IF(Bezug!$G$2=1,Planungsrichtwerte_Übersicht!$C$6,IF(Bezug!$G$2=2,"-",Planungsrichtwerte_Übersicht!$C$18))</f>
        <v>40</v>
      </c>
      <c r="F251" s="4">
        <f ca="1">IF(Bezug!$G$2=1,Planungsrichtwerte_Übersicht!$C$7,IF(Bezug!$G$2=2,Planungsrichtwerte_Übersicht!$C$13,Planungsrichtwerte_Übersicht!$C$19))</f>
        <v>35</v>
      </c>
      <c r="G251" s="17"/>
      <c r="H251" s="17"/>
    </row>
    <row r="252" spans="1:8" x14ac:dyDescent="0.2">
      <c r="A252" s="4">
        <v>24.5</v>
      </c>
      <c r="B252" s="4">
        <f ca="1">IF(AND(Schalltool_HERZ!$K$28="JA",$C$3&gt;0),A252,0)</f>
        <v>24.5</v>
      </c>
      <c r="C252" s="16">
        <f t="shared" ca="1" si="3"/>
        <v>21.245179585768014</v>
      </c>
      <c r="D252" s="4">
        <f ca="1">IF(Bezug!$G$2=1,Planungsrichtwerte_Übersicht!$C$5,IF(Bezug!$G$2=2,Planungsrichtwerte_Übersicht!$C$11,Planungsrichtwerte_Übersicht!$C$17))</f>
        <v>45</v>
      </c>
      <c r="E252" s="4">
        <f ca="1">IF(Bezug!$G$2=1,Planungsrichtwerte_Übersicht!$C$6,IF(Bezug!$G$2=2,"-",Planungsrichtwerte_Übersicht!$C$18))</f>
        <v>40</v>
      </c>
      <c r="F252" s="4">
        <f ca="1">IF(Bezug!$G$2=1,Planungsrichtwerte_Übersicht!$C$7,IF(Bezug!$G$2=2,Planungsrichtwerte_Übersicht!$C$13,Planungsrichtwerte_Übersicht!$C$19))</f>
        <v>35</v>
      </c>
      <c r="G252" s="17"/>
      <c r="H252" s="17"/>
    </row>
    <row r="253" spans="1:8" x14ac:dyDescent="0.2">
      <c r="A253" s="4">
        <v>24.6</v>
      </c>
      <c r="B253" s="4">
        <f ca="1">IF(AND(Schalltool_HERZ!$K$28="JA",$C$3&gt;0),A253,0)</f>
        <v>24.6</v>
      </c>
      <c r="C253" s="16">
        <f t="shared" ca="1" si="3"/>
        <v>21.20979913099108</v>
      </c>
      <c r="D253" s="4">
        <f ca="1">IF(Bezug!$G$2=1,Planungsrichtwerte_Übersicht!$C$5,IF(Bezug!$G$2=2,Planungsrichtwerte_Übersicht!$C$11,Planungsrichtwerte_Übersicht!$C$17))</f>
        <v>45</v>
      </c>
      <c r="E253" s="4">
        <f ca="1">IF(Bezug!$G$2=1,Planungsrichtwerte_Übersicht!$C$6,IF(Bezug!$G$2=2,"-",Planungsrichtwerte_Übersicht!$C$18))</f>
        <v>40</v>
      </c>
      <c r="F253" s="4">
        <f ca="1">IF(Bezug!$G$2=1,Planungsrichtwerte_Übersicht!$C$7,IF(Bezug!$G$2=2,Planungsrichtwerte_Übersicht!$C$13,Planungsrichtwerte_Übersicht!$C$19))</f>
        <v>35</v>
      </c>
      <c r="G253" s="17"/>
      <c r="H253" s="17"/>
    </row>
    <row r="254" spans="1:8" x14ac:dyDescent="0.2">
      <c r="A254" s="4">
        <v>24.7</v>
      </c>
      <c r="B254" s="4">
        <f ca="1">IF(AND(Schalltool_HERZ!$K$28="JA",$C$3&gt;0),A254,0)</f>
        <v>24.7</v>
      </c>
      <c r="C254" s="16">
        <f t="shared" ca="1" si="3"/>
        <v>21.17456220786535</v>
      </c>
      <c r="D254" s="4">
        <f ca="1">IF(Bezug!$G$2=1,Planungsrichtwerte_Übersicht!$C$5,IF(Bezug!$G$2=2,Planungsrichtwerte_Übersicht!$C$11,Planungsrichtwerte_Übersicht!$C$17))</f>
        <v>45</v>
      </c>
      <c r="E254" s="4">
        <f ca="1">IF(Bezug!$G$2=1,Planungsrichtwerte_Übersicht!$C$6,IF(Bezug!$G$2=2,"-",Planungsrichtwerte_Übersicht!$C$18))</f>
        <v>40</v>
      </c>
      <c r="F254" s="4">
        <f ca="1">IF(Bezug!$G$2=1,Planungsrichtwerte_Übersicht!$C$7,IF(Bezug!$G$2=2,Planungsrichtwerte_Übersicht!$C$13,Planungsrichtwerte_Übersicht!$C$19))</f>
        <v>35</v>
      </c>
      <c r="G254" s="17"/>
      <c r="H254" s="17"/>
    </row>
    <row r="255" spans="1:8" x14ac:dyDescent="0.2">
      <c r="A255" s="4">
        <v>24.8</v>
      </c>
      <c r="B255" s="4">
        <f ca="1">IF(AND(Schalltool_HERZ!$K$28="JA",$C$3&gt;0),A255,0)</f>
        <v>24.8</v>
      </c>
      <c r="C255" s="16">
        <f t="shared" ca="1" si="3"/>
        <v>21.139467656534336</v>
      </c>
      <c r="D255" s="4">
        <f ca="1">IF(Bezug!$G$2=1,Planungsrichtwerte_Übersicht!$C$5,IF(Bezug!$G$2=2,Planungsrichtwerte_Übersicht!$C$11,Planungsrichtwerte_Übersicht!$C$17))</f>
        <v>45</v>
      </c>
      <c r="E255" s="4">
        <f ca="1">IF(Bezug!$G$2=1,Planungsrichtwerte_Übersicht!$C$6,IF(Bezug!$G$2=2,"-",Planungsrichtwerte_Übersicht!$C$18))</f>
        <v>40</v>
      </c>
      <c r="F255" s="4">
        <f ca="1">IF(Bezug!$G$2=1,Planungsrichtwerte_Übersicht!$C$7,IF(Bezug!$G$2=2,Planungsrichtwerte_Übersicht!$C$13,Planungsrichtwerte_Übersicht!$C$19))</f>
        <v>35</v>
      </c>
      <c r="G255" s="17"/>
      <c r="H255" s="17"/>
    </row>
    <row r="256" spans="1:8" x14ac:dyDescent="0.2">
      <c r="A256" s="4">
        <v>24.9</v>
      </c>
      <c r="B256" s="4">
        <f ca="1">IF(AND(Schalltool_HERZ!$K$28="JA",$C$3&gt;0),A256,0)</f>
        <v>24.9</v>
      </c>
      <c r="C256" s="16">
        <f t="shared" ca="1" si="3"/>
        <v>21.104514331143939</v>
      </c>
      <c r="D256" s="4">
        <f ca="1">IF(Bezug!$G$2=1,Planungsrichtwerte_Übersicht!$C$5,IF(Bezug!$G$2=2,Planungsrichtwerte_Übersicht!$C$11,Planungsrichtwerte_Übersicht!$C$17))</f>
        <v>45</v>
      </c>
      <c r="E256" s="4">
        <f ca="1">IF(Bezug!$G$2=1,Planungsrichtwerte_Übersicht!$C$6,IF(Bezug!$G$2=2,"-",Planungsrichtwerte_Übersicht!$C$18))</f>
        <v>40</v>
      </c>
      <c r="F256" s="4">
        <f ca="1">IF(Bezug!$G$2=1,Planungsrichtwerte_Übersicht!$C$7,IF(Bezug!$G$2=2,Planungsrichtwerte_Übersicht!$C$13,Planungsrichtwerte_Übersicht!$C$19))</f>
        <v>35</v>
      </c>
      <c r="G256" s="17"/>
      <c r="H256" s="17"/>
    </row>
    <row r="257" spans="1:8" x14ac:dyDescent="0.2">
      <c r="A257" s="4">
        <v>25</v>
      </c>
      <c r="B257" s="4">
        <f ca="1">IF(AND(Schalltool_HERZ!$K$28="JA",$C$3&gt;0),A257,0)</f>
        <v>25</v>
      </c>
      <c r="C257" s="16">
        <f t="shared" ca="1" si="3"/>
        <v>21.069701099617909</v>
      </c>
      <c r="D257" s="4">
        <f ca="1">IF(Bezug!$G$2=1,Planungsrichtwerte_Übersicht!$C$5,IF(Bezug!$G$2=2,Planungsrichtwerte_Übersicht!$C$11,Planungsrichtwerte_Übersicht!$C$17))</f>
        <v>45</v>
      </c>
      <c r="E257" s="4">
        <f ca="1">IF(Bezug!$G$2=1,Planungsrichtwerte_Übersicht!$C$6,IF(Bezug!$G$2=2,"-",Planungsrichtwerte_Übersicht!$C$18))</f>
        <v>40</v>
      </c>
      <c r="F257" s="4">
        <f ca="1">IF(Bezug!$G$2=1,Planungsrichtwerte_Übersicht!$C$7,IF(Bezug!$G$2=2,Planungsrichtwerte_Übersicht!$C$13,Planungsrichtwerte_Übersicht!$C$19))</f>
        <v>35</v>
      </c>
      <c r="G257" s="17"/>
      <c r="H257" s="17"/>
    </row>
    <row r="258" spans="1:8" x14ac:dyDescent="0.2">
      <c r="A258" s="4">
        <v>25.1</v>
      </c>
      <c r="B258" s="4">
        <f ca="1">IF(AND(Schalltool_HERZ!$K$28="JA",$C$3&gt;0),A258,0)</f>
        <v>25.1</v>
      </c>
      <c r="C258" s="16">
        <f t="shared" ca="1" si="3"/>
        <v>21.035026843437898</v>
      </c>
      <c r="D258" s="4">
        <f ca="1">IF(Bezug!$G$2=1,Planungsrichtwerte_Übersicht!$C$5,IF(Bezug!$G$2=2,Planungsrichtwerte_Übersicht!$C$11,Planungsrichtwerte_Übersicht!$C$17))</f>
        <v>45</v>
      </c>
      <c r="E258" s="4">
        <f ca="1">IF(Bezug!$G$2=1,Planungsrichtwerte_Übersicht!$C$6,IF(Bezug!$G$2=2,"-",Planungsrichtwerte_Übersicht!$C$18))</f>
        <v>40</v>
      </c>
      <c r="F258" s="4">
        <f ca="1">IF(Bezug!$G$2=1,Planungsrichtwerte_Übersicht!$C$7,IF(Bezug!$G$2=2,Planungsrichtwerte_Übersicht!$C$13,Planungsrichtwerte_Übersicht!$C$19))</f>
        <v>35</v>
      </c>
      <c r="G258" s="17"/>
      <c r="H258" s="17"/>
    </row>
    <row r="259" spans="1:8" x14ac:dyDescent="0.2">
      <c r="A259" s="4">
        <v>25.2</v>
      </c>
      <c r="B259" s="4">
        <f ca="1">IF(AND(Schalltool_HERZ!$K$28="JA",$C$3&gt;0),A259,0)</f>
        <v>25.2</v>
      </c>
      <c r="C259" s="16">
        <f t="shared" ca="1" si="3"/>
        <v>21.00049045742778</v>
      </c>
      <c r="D259" s="4">
        <f ca="1">IF(Bezug!$G$2=1,Planungsrichtwerte_Übersicht!$C$5,IF(Bezug!$G$2=2,Planungsrichtwerte_Übersicht!$C$11,Planungsrichtwerte_Übersicht!$C$17))</f>
        <v>45</v>
      </c>
      <c r="E259" s="4">
        <f ca="1">IF(Bezug!$G$2=1,Planungsrichtwerte_Übersicht!$C$6,IF(Bezug!$G$2=2,"-",Planungsrichtwerte_Übersicht!$C$18))</f>
        <v>40</v>
      </c>
      <c r="F259" s="4">
        <f ca="1">IF(Bezug!$G$2=1,Planungsrichtwerte_Übersicht!$C$7,IF(Bezug!$G$2=2,Planungsrichtwerte_Übersicht!$C$13,Planungsrichtwerte_Übersicht!$C$19))</f>
        <v>35</v>
      </c>
      <c r="G259" s="17"/>
      <c r="H259" s="17"/>
    </row>
    <row r="260" spans="1:8" x14ac:dyDescent="0.2">
      <c r="A260" s="4">
        <v>25.3</v>
      </c>
      <c r="B260" s="4">
        <f ca="1">IF(AND(Schalltool_HERZ!$K$28="JA",$C$3&gt;0),A260,0)</f>
        <v>25.3</v>
      </c>
      <c r="C260" s="16">
        <f t="shared" ca="1" si="3"/>
        <v>20.966090849542304</v>
      </c>
      <c r="D260" s="4">
        <f ca="1">IF(Bezug!$G$2=1,Planungsrichtwerte_Übersicht!$C$5,IF(Bezug!$G$2=2,Planungsrichtwerte_Übersicht!$C$11,Planungsrichtwerte_Übersicht!$C$17))</f>
        <v>45</v>
      </c>
      <c r="E260" s="4">
        <f ca="1">IF(Bezug!$G$2=1,Planungsrichtwerte_Übersicht!$C$6,IF(Bezug!$G$2=2,"-",Planungsrichtwerte_Übersicht!$C$18))</f>
        <v>40</v>
      </c>
      <c r="F260" s="4">
        <f ca="1">IF(Bezug!$G$2=1,Planungsrichtwerte_Übersicht!$C$7,IF(Bezug!$G$2=2,Planungsrichtwerte_Übersicht!$C$13,Planungsrichtwerte_Übersicht!$C$19))</f>
        <v>35</v>
      </c>
      <c r="G260" s="17"/>
      <c r="H260" s="17"/>
    </row>
    <row r="261" spans="1:8" x14ac:dyDescent="0.2">
      <c r="A261" s="4">
        <v>25.4</v>
      </c>
      <c r="B261" s="4">
        <f ca="1">IF(AND(Schalltool_HERZ!$K$28="JA",$C$3&gt;0),A261,0)</f>
        <v>25.4</v>
      </c>
      <c r="C261" s="16">
        <f t="shared" ca="1" si="3"/>
        <v>20.931826940659903</v>
      </c>
      <c r="D261" s="4">
        <f ca="1">IF(Bezug!$G$2=1,Planungsrichtwerte_Übersicht!$C$5,IF(Bezug!$G$2=2,Planungsrichtwerte_Übersicht!$C$11,Planungsrichtwerte_Übersicht!$C$17))</f>
        <v>45</v>
      </c>
      <c r="E261" s="4">
        <f ca="1">IF(Bezug!$G$2=1,Planungsrichtwerte_Übersicht!$C$6,IF(Bezug!$G$2=2,"-",Planungsrichtwerte_Übersicht!$C$18))</f>
        <v>40</v>
      </c>
      <c r="F261" s="4">
        <f ca="1">IF(Bezug!$G$2=1,Planungsrichtwerte_Übersicht!$C$7,IF(Bezug!$G$2=2,Planungsrichtwerte_Übersicht!$C$13,Planungsrichtwerte_Übersicht!$C$19))</f>
        <v>35</v>
      </c>
      <c r="G261" s="17"/>
      <c r="H261" s="17"/>
    </row>
    <row r="262" spans="1:8" x14ac:dyDescent="0.2">
      <c r="A262" s="4">
        <v>25.5</v>
      </c>
      <c r="B262" s="4">
        <f ca="1">IF(AND(Schalltool_HERZ!$K$28="JA",$C$3&gt;0),A262,0)</f>
        <v>25.5</v>
      </c>
      <c r="C262" s="16">
        <f t="shared" ca="1" si="3"/>
        <v>20.897697664379557</v>
      </c>
      <c r="D262" s="4">
        <f ca="1">IF(Bezug!$G$2=1,Planungsrichtwerte_Übersicht!$C$5,IF(Bezug!$G$2=2,Planungsrichtwerte_Übersicht!$C$11,Planungsrichtwerte_Übersicht!$C$17))</f>
        <v>45</v>
      </c>
      <c r="E262" s="4">
        <f ca="1">IF(Bezug!$G$2=1,Planungsrichtwerte_Übersicht!$C$6,IF(Bezug!$G$2=2,"-",Planungsrichtwerte_Übersicht!$C$18))</f>
        <v>40</v>
      </c>
      <c r="F262" s="4">
        <f ca="1">IF(Bezug!$G$2=1,Planungsrichtwerte_Übersicht!$C$7,IF(Bezug!$G$2=2,Planungsrichtwerte_Übersicht!$C$13,Planungsrichtwerte_Übersicht!$C$19))</f>
        <v>35</v>
      </c>
      <c r="G262" s="17"/>
      <c r="H262" s="17"/>
    </row>
    <row r="263" spans="1:8" x14ac:dyDescent="0.2">
      <c r="A263" s="4">
        <v>25.6</v>
      </c>
      <c r="B263" s="4">
        <f ca="1">IF(AND(Schalltool_HERZ!$K$28="JA",$C$3&gt;0),A263,0)</f>
        <v>25.6</v>
      </c>
      <c r="C263" s="16">
        <f t="shared" ca="1" si="3"/>
        <v>20.863701966821672</v>
      </c>
      <c r="D263" s="4">
        <f ca="1">IF(Bezug!$G$2=1,Planungsrichtwerte_Übersicht!$C$5,IF(Bezug!$G$2=2,Planungsrichtwerte_Übersicht!$C$11,Planungsrichtwerte_Übersicht!$C$17))</f>
        <v>45</v>
      </c>
      <c r="E263" s="4">
        <f ca="1">IF(Bezug!$G$2=1,Planungsrichtwerte_Übersicht!$C$6,IF(Bezug!$G$2=2,"-",Planungsrichtwerte_Übersicht!$C$18))</f>
        <v>40</v>
      </c>
      <c r="F263" s="4">
        <f ca="1">IF(Bezug!$G$2=1,Planungsrichtwerte_Übersicht!$C$7,IF(Bezug!$G$2=2,Planungsrichtwerte_Übersicht!$C$13,Planungsrichtwerte_Übersicht!$C$19))</f>
        <v>35</v>
      </c>
      <c r="G263" s="17"/>
      <c r="H263" s="17"/>
    </row>
    <row r="264" spans="1:8" x14ac:dyDescent="0.2">
      <c r="A264" s="4">
        <v>25.7</v>
      </c>
      <c r="B264" s="4">
        <f ca="1">IF(AND(Schalltool_HERZ!$K$28="JA",$C$3&gt;0),A264,0)</f>
        <v>25.7</v>
      </c>
      <c r="C264" s="16">
        <f t="shared" ca="1" si="3"/>
        <v>20.829838806432768</v>
      </c>
      <c r="D264" s="4">
        <f ca="1">IF(Bezug!$G$2=1,Planungsrichtwerte_Übersicht!$C$5,IF(Bezug!$G$2=2,Planungsrichtwerte_Übersicht!$C$11,Planungsrichtwerte_Übersicht!$C$17))</f>
        <v>45</v>
      </c>
      <c r="E264" s="4">
        <f ca="1">IF(Bezug!$G$2=1,Planungsrichtwerte_Übersicht!$C$6,IF(Bezug!$G$2=2,"-",Planungsrichtwerte_Übersicht!$C$18))</f>
        <v>40</v>
      </c>
      <c r="F264" s="4">
        <f ca="1">IF(Bezug!$G$2=1,Planungsrichtwerte_Übersicht!$C$7,IF(Bezug!$G$2=2,Planungsrichtwerte_Übersicht!$C$13,Planungsrichtwerte_Übersicht!$C$19))</f>
        <v>35</v>
      </c>
      <c r="G264" s="17"/>
      <c r="H264" s="17"/>
    </row>
    <row r="265" spans="1:8" x14ac:dyDescent="0.2">
      <c r="A265" s="4">
        <v>25.8</v>
      </c>
      <c r="B265" s="4">
        <f ca="1">IF(AND(Schalltool_HERZ!$K$28="JA",$C$3&gt;0),A265,0)</f>
        <v>25.8</v>
      </c>
      <c r="C265" s="16">
        <f t="shared" ref="C265:C328" ca="1" si="4">$C$3+10*LOG($C$2/(4*PI()*B265^2))+$C$4+$C$5</f>
        <v>20.796107153794054</v>
      </c>
      <c r="D265" s="4">
        <f ca="1">IF(Bezug!$G$2=1,Planungsrichtwerte_Übersicht!$C$5,IF(Bezug!$G$2=2,Planungsrichtwerte_Übersicht!$C$11,Planungsrichtwerte_Übersicht!$C$17))</f>
        <v>45</v>
      </c>
      <c r="E265" s="4">
        <f ca="1">IF(Bezug!$G$2=1,Planungsrichtwerte_Übersicht!$C$6,IF(Bezug!$G$2=2,"-",Planungsrichtwerte_Übersicht!$C$18))</f>
        <v>40</v>
      </c>
      <c r="F265" s="4">
        <f ca="1">IF(Bezug!$G$2=1,Planungsrichtwerte_Übersicht!$C$7,IF(Bezug!$G$2=2,Planungsrichtwerte_Übersicht!$C$13,Planungsrichtwerte_Übersicht!$C$19))</f>
        <v>35</v>
      </c>
      <c r="G265" s="17"/>
      <c r="H265" s="17"/>
    </row>
    <row r="266" spans="1:8" x14ac:dyDescent="0.2">
      <c r="A266" s="4">
        <v>25.9</v>
      </c>
      <c r="B266" s="4">
        <f ca="1">IF(AND(Schalltool_HERZ!$K$28="JA",$C$3&gt;0),A266,0)</f>
        <v>25.9</v>
      </c>
      <c r="C266" s="16">
        <f t="shared" ca="1" si="4"/>
        <v>20.762505991433628</v>
      </c>
      <c r="D266" s="4">
        <f ca="1">IF(Bezug!$G$2=1,Planungsrichtwerte_Übersicht!$C$5,IF(Bezug!$G$2=2,Planungsrichtwerte_Übersicht!$C$11,Planungsrichtwerte_Übersicht!$C$17))</f>
        <v>45</v>
      </c>
      <c r="E266" s="4">
        <f ca="1">IF(Bezug!$G$2=1,Planungsrichtwerte_Übersicht!$C$6,IF(Bezug!$G$2=2,"-",Planungsrichtwerte_Übersicht!$C$18))</f>
        <v>40</v>
      </c>
      <c r="F266" s="4">
        <f ca="1">IF(Bezug!$G$2=1,Planungsrichtwerte_Übersicht!$C$7,IF(Bezug!$G$2=2,Planungsrichtwerte_Übersicht!$C$13,Planungsrichtwerte_Übersicht!$C$19))</f>
        <v>35</v>
      </c>
      <c r="G266" s="17"/>
      <c r="H266" s="17"/>
    </row>
    <row r="267" spans="1:8" x14ac:dyDescent="0.2">
      <c r="A267" s="4">
        <v>26</v>
      </c>
      <c r="B267" s="4">
        <f ca="1">IF(AND(Schalltool_HERZ!$K$28="JA",$C$3&gt;0),A267,0)</f>
        <v>26</v>
      </c>
      <c r="C267" s="16">
        <f t="shared" ca="1" si="4"/>
        <v>20.729034313642302</v>
      </c>
      <c r="D267" s="4">
        <f ca="1">IF(Bezug!$G$2=1,Planungsrichtwerte_Übersicht!$C$5,IF(Bezug!$G$2=2,Planungsrichtwerte_Übersicht!$C$11,Planungsrichtwerte_Übersicht!$C$17))</f>
        <v>45</v>
      </c>
      <c r="E267" s="4">
        <f ca="1">IF(Bezug!$G$2=1,Planungsrichtwerte_Übersicht!$C$6,IF(Bezug!$G$2=2,"-",Planungsrichtwerte_Übersicht!$C$18))</f>
        <v>40</v>
      </c>
      <c r="F267" s="4">
        <f ca="1">IF(Bezug!$G$2=1,Planungsrichtwerte_Übersicht!$C$7,IF(Bezug!$G$2=2,Planungsrichtwerte_Übersicht!$C$13,Planungsrichtwerte_Übersicht!$C$19))</f>
        <v>35</v>
      </c>
      <c r="G267" s="17"/>
      <c r="H267" s="17"/>
    </row>
    <row r="268" spans="1:8" x14ac:dyDescent="0.2">
      <c r="A268" s="4">
        <v>26.1</v>
      </c>
      <c r="B268" s="4">
        <f ca="1">IF(AND(Schalltool_HERZ!$K$28="JA",$C$3&gt;0),A268,0)</f>
        <v>26.1</v>
      </c>
      <c r="C268" s="16">
        <f t="shared" ca="1" si="4"/>
        <v>20.695691126293042</v>
      </c>
      <c r="D268" s="4">
        <f ca="1">IF(Bezug!$G$2=1,Planungsrichtwerte_Übersicht!$C$5,IF(Bezug!$G$2=2,Planungsrichtwerte_Übersicht!$C$11,Planungsrichtwerte_Übersicht!$C$17))</f>
        <v>45</v>
      </c>
      <c r="E268" s="4">
        <f ca="1">IF(Bezug!$G$2=1,Planungsrichtwerte_Übersicht!$C$6,IF(Bezug!$G$2=2,"-",Planungsrichtwerte_Übersicht!$C$18))</f>
        <v>40</v>
      </c>
      <c r="F268" s="4">
        <f ca="1">IF(Bezug!$G$2=1,Planungsrichtwerte_Übersicht!$C$7,IF(Bezug!$G$2=2,Planungsrichtwerte_Übersicht!$C$13,Planungsrichtwerte_Übersicht!$C$19))</f>
        <v>35</v>
      </c>
      <c r="G268" s="17"/>
      <c r="H268" s="17"/>
    </row>
    <row r="269" spans="1:8" x14ac:dyDescent="0.2">
      <c r="A269" s="4">
        <v>26.2</v>
      </c>
      <c r="B269" s="4">
        <f ca="1">IF(AND(Schalltool_HERZ!$K$28="JA",$C$3&gt;0),A269,0)</f>
        <v>26.2</v>
      </c>
      <c r="C269" s="16">
        <f t="shared" ca="1" si="4"/>
        <v>20.662475446663755</v>
      </c>
      <c r="D269" s="4">
        <f ca="1">IF(Bezug!$G$2=1,Planungsrichtwerte_Übersicht!$C$5,IF(Bezug!$G$2=2,Planungsrichtwerte_Übersicht!$C$11,Planungsrichtwerte_Übersicht!$C$17))</f>
        <v>45</v>
      </c>
      <c r="E269" s="4">
        <f ca="1">IF(Bezug!$G$2=1,Planungsrichtwerte_Übersicht!$C$6,IF(Bezug!$G$2=2,"-",Planungsrichtwerte_Übersicht!$C$18))</f>
        <v>40</v>
      </c>
      <c r="F269" s="4">
        <f ca="1">IF(Bezug!$G$2=1,Planungsrichtwerte_Übersicht!$C$7,IF(Bezug!$G$2=2,Planungsrichtwerte_Übersicht!$C$13,Planungsrichtwerte_Übersicht!$C$19))</f>
        <v>35</v>
      </c>
      <c r="G269" s="17"/>
      <c r="H269" s="17"/>
    </row>
    <row r="270" spans="1:8" x14ac:dyDescent="0.2">
      <c r="A270" s="4">
        <v>26.3</v>
      </c>
      <c r="B270" s="4">
        <f ca="1">IF(AND(Schalltool_HERZ!$K$28="JA",$C$3&gt;0),A270,0)</f>
        <v>26.3</v>
      </c>
      <c r="C270" s="16">
        <f t="shared" ca="1" si="4"/>
        <v>20.629386303263502</v>
      </c>
      <c r="D270" s="4">
        <f ca="1">IF(Bezug!$G$2=1,Planungsrichtwerte_Übersicht!$C$5,IF(Bezug!$G$2=2,Planungsrichtwerte_Übersicht!$C$11,Planungsrichtwerte_Übersicht!$C$17))</f>
        <v>45</v>
      </c>
      <c r="E270" s="4">
        <f ca="1">IF(Bezug!$G$2=1,Planungsrichtwerte_Übersicht!$C$6,IF(Bezug!$G$2=2,"-",Planungsrichtwerte_Übersicht!$C$18))</f>
        <v>40</v>
      </c>
      <c r="F270" s="4">
        <f ca="1">IF(Bezug!$G$2=1,Planungsrichtwerte_Übersicht!$C$7,IF(Bezug!$G$2=2,Planungsrichtwerte_Übersicht!$C$13,Planungsrichtwerte_Übersicht!$C$19))</f>
        <v>35</v>
      </c>
      <c r="G270" s="17"/>
      <c r="H270" s="17"/>
    </row>
    <row r="271" spans="1:8" x14ac:dyDescent="0.2">
      <c r="A271" s="4">
        <v>26.4</v>
      </c>
      <c r="B271" s="4">
        <f ca="1">IF(AND(Schalltool_HERZ!$K$28="JA",$C$3&gt;0),A271,0)</f>
        <v>26.4</v>
      </c>
      <c r="C271" s="16">
        <f t="shared" ca="1" si="4"/>
        <v>20.596422735662046</v>
      </c>
      <c r="D271" s="4">
        <f ca="1">IF(Bezug!$G$2=1,Planungsrichtwerte_Übersicht!$C$5,IF(Bezug!$G$2=2,Planungsrichtwerte_Übersicht!$C$11,Planungsrichtwerte_Übersicht!$C$17))</f>
        <v>45</v>
      </c>
      <c r="E271" s="4">
        <f ca="1">IF(Bezug!$G$2=1,Planungsrichtwerte_Übersicht!$C$6,IF(Bezug!$G$2=2,"-",Planungsrichtwerte_Übersicht!$C$18))</f>
        <v>40</v>
      </c>
      <c r="F271" s="4">
        <f ca="1">IF(Bezug!$G$2=1,Planungsrichtwerte_Übersicht!$C$7,IF(Bezug!$G$2=2,Planungsrichtwerte_Übersicht!$C$13,Planungsrichtwerte_Übersicht!$C$19))</f>
        <v>35</v>
      </c>
      <c r="G271" s="17"/>
      <c r="H271" s="17"/>
    </row>
    <row r="272" spans="1:8" x14ac:dyDescent="0.2">
      <c r="A272" s="4">
        <v>26.5</v>
      </c>
      <c r="B272" s="4">
        <f ca="1">IF(AND(Schalltool_HERZ!$K$28="JA",$C$3&gt;0),A272,0)</f>
        <v>26.5</v>
      </c>
      <c r="C272" s="16">
        <f t="shared" ca="1" si="4"/>
        <v>20.563583794322504</v>
      </c>
      <c r="D272" s="4">
        <f ca="1">IF(Bezug!$G$2=1,Planungsrichtwerte_Übersicht!$C$5,IF(Bezug!$G$2=2,Planungsrichtwerte_Übersicht!$C$11,Planungsrichtwerte_Übersicht!$C$17))</f>
        <v>45</v>
      </c>
      <c r="E272" s="4">
        <f ca="1">IF(Bezug!$G$2=1,Planungsrichtwerte_Übersicht!$C$6,IF(Bezug!$G$2=2,"-",Planungsrichtwerte_Übersicht!$C$18))</f>
        <v>40</v>
      </c>
      <c r="F272" s="4">
        <f ca="1">IF(Bezug!$G$2=1,Planungsrichtwerte_Übersicht!$C$7,IF(Bezug!$G$2=2,Planungsrichtwerte_Übersicht!$C$13,Planungsrichtwerte_Übersicht!$C$19))</f>
        <v>35</v>
      </c>
      <c r="G272" s="17"/>
      <c r="H272" s="17"/>
    </row>
    <row r="273" spans="1:8" x14ac:dyDescent="0.2">
      <c r="A273" s="4">
        <v>26.6</v>
      </c>
      <c r="B273" s="4">
        <f ca="1">IF(AND(Schalltool_HERZ!$K$28="JA",$C$3&gt;0),A273,0)</f>
        <v>26.6</v>
      </c>
      <c r="C273" s="16">
        <f t="shared" ca="1" si="4"/>
        <v>20.530868540437325</v>
      </c>
      <c r="D273" s="4">
        <f ca="1">IF(Bezug!$G$2=1,Planungsrichtwerte_Übersicht!$C$5,IF(Bezug!$G$2=2,Planungsrichtwerte_Übersicht!$C$11,Planungsrichtwerte_Übersicht!$C$17))</f>
        <v>45</v>
      </c>
      <c r="E273" s="4">
        <f ca="1">IF(Bezug!$G$2=1,Planungsrichtwerte_Übersicht!$C$6,IF(Bezug!$G$2=2,"-",Planungsrichtwerte_Übersicht!$C$18))</f>
        <v>40</v>
      </c>
      <c r="F273" s="4">
        <f ca="1">IF(Bezug!$G$2=1,Planungsrichtwerte_Übersicht!$C$7,IF(Bezug!$G$2=2,Planungsrichtwerte_Übersicht!$C$13,Planungsrichtwerte_Übersicht!$C$19))</f>
        <v>35</v>
      </c>
      <c r="G273" s="17"/>
      <c r="H273" s="17"/>
    </row>
    <row r="274" spans="1:8" x14ac:dyDescent="0.2">
      <c r="A274" s="4">
        <v>26.7</v>
      </c>
      <c r="B274" s="4">
        <f ca="1">IF(AND(Schalltool_HERZ!$K$28="JA",$C$3&gt;0),A274,0)</f>
        <v>26.7</v>
      </c>
      <c r="C274" s="16">
        <f t="shared" ca="1" si="4"/>
        <v>20.498276045767156</v>
      </c>
      <c r="D274" s="4">
        <f ca="1">IF(Bezug!$G$2=1,Planungsrichtwerte_Übersicht!$C$5,IF(Bezug!$G$2=2,Planungsrichtwerte_Übersicht!$C$11,Planungsrichtwerte_Übersicht!$C$17))</f>
        <v>45</v>
      </c>
      <c r="E274" s="4">
        <f ca="1">IF(Bezug!$G$2=1,Planungsrichtwerte_Übersicht!$C$6,IF(Bezug!$G$2=2,"-",Planungsrichtwerte_Übersicht!$C$18))</f>
        <v>40</v>
      </c>
      <c r="F274" s="4">
        <f ca="1">IF(Bezug!$G$2=1,Planungsrichtwerte_Übersicht!$C$7,IF(Bezug!$G$2=2,Planungsrichtwerte_Übersicht!$C$13,Planungsrichtwerte_Übersicht!$C$19))</f>
        <v>35</v>
      </c>
      <c r="G274" s="17"/>
      <c r="H274" s="17"/>
    </row>
    <row r="275" spans="1:8" x14ac:dyDescent="0.2">
      <c r="A275" s="4">
        <v>26.8</v>
      </c>
      <c r="B275" s="4">
        <f ca="1">IF(AND(Schalltool_HERZ!$K$28="JA",$C$3&gt;0),A275,0)</f>
        <v>26.8</v>
      </c>
      <c r="C275" s="16">
        <f t="shared" ca="1" si="4"/>
        <v>20.465805392482885</v>
      </c>
      <c r="D275" s="4">
        <f ca="1">IF(Bezug!$G$2=1,Planungsrichtwerte_Übersicht!$C$5,IF(Bezug!$G$2=2,Planungsrichtwerte_Übersicht!$C$11,Planungsrichtwerte_Übersicht!$C$17))</f>
        <v>45</v>
      </c>
      <c r="E275" s="4">
        <f ca="1">IF(Bezug!$G$2=1,Planungsrichtwerte_Übersicht!$C$6,IF(Bezug!$G$2=2,"-",Planungsrichtwerte_Übersicht!$C$18))</f>
        <v>40</v>
      </c>
      <c r="F275" s="4">
        <f ca="1">IF(Bezug!$G$2=1,Planungsrichtwerte_Übersicht!$C$7,IF(Bezug!$G$2=2,Planungsrichtwerte_Übersicht!$C$13,Planungsrichtwerte_Übersicht!$C$19))</f>
        <v>35</v>
      </c>
      <c r="G275" s="17"/>
      <c r="H275" s="17"/>
    </row>
    <row r="276" spans="1:8" x14ac:dyDescent="0.2">
      <c r="A276" s="4">
        <v>26.9</v>
      </c>
      <c r="B276" s="4">
        <f ca="1">IF(AND(Schalltool_HERZ!$K$28="JA",$C$3&gt;0),A276,0)</f>
        <v>26.9</v>
      </c>
      <c r="C276" s="16">
        <f t="shared" ca="1" si="4"/>
        <v>20.433455673010499</v>
      </c>
      <c r="D276" s="4">
        <f ca="1">IF(Bezug!$G$2=1,Planungsrichtwerte_Übersicht!$C$5,IF(Bezug!$G$2=2,Planungsrichtwerte_Übersicht!$C$11,Planungsrichtwerte_Übersicht!$C$17))</f>
        <v>45</v>
      </c>
      <c r="E276" s="4">
        <f ca="1">IF(Bezug!$G$2=1,Planungsrichtwerte_Übersicht!$C$6,IF(Bezug!$G$2=2,"-",Planungsrichtwerte_Übersicht!$C$18))</f>
        <v>40</v>
      </c>
      <c r="F276" s="4">
        <f ca="1">IF(Bezug!$G$2=1,Planungsrichtwerte_Übersicht!$C$7,IF(Bezug!$G$2=2,Planungsrichtwerte_Übersicht!$C$13,Planungsrichtwerte_Übersicht!$C$19))</f>
        <v>35</v>
      </c>
      <c r="G276" s="17"/>
      <c r="H276" s="17"/>
    </row>
    <row r="277" spans="1:8" x14ac:dyDescent="0.2">
      <c r="A277" s="4">
        <v>27</v>
      </c>
      <c r="B277" s="4">
        <f ca="1">IF(AND(Schalltool_HERZ!$K$28="JA",$C$3&gt;0),A277,0)</f>
        <v>27</v>
      </c>
      <c r="C277" s="16">
        <f t="shared" ca="1" si="4"/>
        <v>20.401225989878917</v>
      </c>
      <c r="D277" s="4">
        <f ca="1">IF(Bezug!$G$2=1,Planungsrichtwerte_Übersicht!$C$5,IF(Bezug!$G$2=2,Planungsrichtwerte_Übersicht!$C$11,Planungsrichtwerte_Übersicht!$C$17))</f>
        <v>45</v>
      </c>
      <c r="E277" s="4">
        <f ca="1">IF(Bezug!$G$2=1,Planungsrichtwerte_Übersicht!$C$6,IF(Bezug!$G$2=2,"-",Planungsrichtwerte_Übersicht!$C$18))</f>
        <v>40</v>
      </c>
      <c r="F277" s="4">
        <f ca="1">IF(Bezug!$G$2=1,Planungsrichtwerte_Übersicht!$C$7,IF(Bezug!$G$2=2,Planungsrichtwerte_Übersicht!$C$13,Planungsrichtwerte_Übersicht!$C$19))</f>
        <v>35</v>
      </c>
      <c r="G277" s="17"/>
      <c r="H277" s="17"/>
    </row>
    <row r="278" spans="1:8" x14ac:dyDescent="0.2">
      <c r="A278" s="4">
        <v>27.1</v>
      </c>
      <c r="B278" s="4">
        <f ca="1">IF(AND(Schalltool_HERZ!$K$28="JA",$C$3&gt;0),A278,0)</f>
        <v>27.1</v>
      </c>
      <c r="C278" s="16">
        <f t="shared" ca="1" si="4"/>
        <v>20.369115455570544</v>
      </c>
      <c r="D278" s="4">
        <f ca="1">IF(Bezug!$G$2=1,Planungsrichtwerte_Übersicht!$C$5,IF(Bezug!$G$2=2,Planungsrichtwerte_Übersicht!$C$11,Planungsrichtwerte_Übersicht!$C$17))</f>
        <v>45</v>
      </c>
      <c r="E278" s="4">
        <f ca="1">IF(Bezug!$G$2=1,Planungsrichtwerte_Übersicht!$C$6,IF(Bezug!$G$2=2,"-",Planungsrichtwerte_Übersicht!$C$18))</f>
        <v>40</v>
      </c>
      <c r="F278" s="4">
        <f ca="1">IF(Bezug!$G$2=1,Planungsrichtwerte_Übersicht!$C$7,IF(Bezug!$G$2=2,Planungsrichtwerte_Übersicht!$C$13,Planungsrichtwerte_Übersicht!$C$19))</f>
        <v>35</v>
      </c>
      <c r="G278" s="17"/>
      <c r="H278" s="17"/>
    </row>
    <row r="279" spans="1:8" x14ac:dyDescent="0.2">
      <c r="A279" s="4">
        <v>27.2</v>
      </c>
      <c r="B279" s="4">
        <f ca="1">IF(AND(Schalltool_HERZ!$K$28="JA",$C$3&gt;0),A279,0)</f>
        <v>27.2</v>
      </c>
      <c r="C279" s="16">
        <f t="shared" ca="1" si="4"/>
        <v>20.33712319237469</v>
      </c>
      <c r="D279" s="4">
        <f ca="1">IF(Bezug!$G$2=1,Planungsrichtwerte_Übersicht!$C$5,IF(Bezug!$G$2=2,Planungsrichtwerte_Übersicht!$C$11,Planungsrichtwerte_Übersicht!$C$17))</f>
        <v>45</v>
      </c>
      <c r="E279" s="4">
        <f ca="1">IF(Bezug!$G$2=1,Planungsrichtwerte_Übersicht!$C$6,IF(Bezug!$G$2=2,"-",Planungsrichtwerte_Übersicht!$C$18))</f>
        <v>40</v>
      </c>
      <c r="F279" s="4">
        <f ca="1">IF(Bezug!$G$2=1,Planungsrichtwerte_Übersicht!$C$7,IF(Bezug!$G$2=2,Planungsrichtwerte_Übersicht!$C$13,Planungsrichtwerte_Übersicht!$C$19))</f>
        <v>35</v>
      </c>
      <c r="G279" s="17"/>
      <c r="H279" s="17"/>
    </row>
    <row r="280" spans="1:8" x14ac:dyDescent="0.2">
      <c r="A280" s="4">
        <v>27.3</v>
      </c>
      <c r="B280" s="4">
        <f ca="1">IF(AND(Schalltool_HERZ!$K$28="JA",$C$3&gt;0),A280,0)</f>
        <v>27.3</v>
      </c>
      <c r="C280" s="16">
        <f t="shared" ca="1" si="4"/>
        <v>20.305248332243536</v>
      </c>
      <c r="D280" s="4">
        <f ca="1">IF(Bezug!$G$2=1,Planungsrichtwerte_Übersicht!$C$5,IF(Bezug!$G$2=2,Planungsrichtwerte_Übersicht!$C$11,Planungsrichtwerte_Übersicht!$C$17))</f>
        <v>45</v>
      </c>
      <c r="E280" s="4">
        <f ca="1">IF(Bezug!$G$2=1,Planungsrichtwerte_Übersicht!$C$6,IF(Bezug!$G$2=2,"-",Planungsrichtwerte_Übersicht!$C$18))</f>
        <v>40</v>
      </c>
      <c r="F280" s="4">
        <f ca="1">IF(Bezug!$G$2=1,Planungsrichtwerte_Übersicht!$C$7,IF(Bezug!$G$2=2,Planungsrichtwerte_Übersicht!$C$13,Planungsrichtwerte_Übersicht!$C$19))</f>
        <v>35</v>
      </c>
      <c r="G280" s="17"/>
      <c r="H280" s="17"/>
    </row>
    <row r="281" spans="1:8" x14ac:dyDescent="0.2">
      <c r="A281" s="4">
        <v>27.4</v>
      </c>
      <c r="B281" s="4">
        <f ca="1">IF(AND(Schalltool_HERZ!$K$28="JA",$C$3&gt;0),A281,0)</f>
        <v>27.4</v>
      </c>
      <c r="C281" s="16">
        <f t="shared" ca="1" si="4"/>
        <v>20.273490016650904</v>
      </c>
      <c r="D281" s="4">
        <f ca="1">IF(Bezug!$G$2=1,Planungsrichtwerte_Übersicht!$C$5,IF(Bezug!$G$2=2,Planungsrichtwerte_Übersicht!$C$11,Planungsrichtwerte_Übersicht!$C$17))</f>
        <v>45</v>
      </c>
      <c r="E281" s="4">
        <f ca="1">IF(Bezug!$G$2=1,Planungsrichtwerte_Übersicht!$C$6,IF(Bezug!$G$2=2,"-",Planungsrichtwerte_Übersicht!$C$18))</f>
        <v>40</v>
      </c>
      <c r="F281" s="4">
        <f ca="1">IF(Bezug!$G$2=1,Planungsrichtwerte_Übersicht!$C$7,IF(Bezug!$G$2=2,Planungsrichtwerte_Übersicht!$C$13,Planungsrichtwerte_Übersicht!$C$19))</f>
        <v>35</v>
      </c>
      <c r="G281" s="17"/>
      <c r="H281" s="17"/>
    </row>
    <row r="282" spans="1:8" x14ac:dyDescent="0.2">
      <c r="A282" s="4">
        <v>27.5</v>
      </c>
      <c r="B282" s="4">
        <f ca="1">IF(AND(Schalltool_HERZ!$K$28="JA",$C$3&gt;0),A282,0)</f>
        <v>27.5</v>
      </c>
      <c r="C282" s="16">
        <f t="shared" ca="1" si="4"/>
        <v>20.241847396453409</v>
      </c>
      <c r="D282" s="4">
        <f ca="1">IF(Bezug!$G$2=1,Planungsrichtwerte_Übersicht!$C$5,IF(Bezug!$G$2=2,Planungsrichtwerte_Übersicht!$C$11,Planungsrichtwerte_Übersicht!$C$17))</f>
        <v>45</v>
      </c>
      <c r="E282" s="4">
        <f ca="1">IF(Bezug!$G$2=1,Planungsrichtwerte_Übersicht!$C$6,IF(Bezug!$G$2=2,"-",Planungsrichtwerte_Übersicht!$C$18))</f>
        <v>40</v>
      </c>
      <c r="F282" s="4">
        <f ca="1">IF(Bezug!$G$2=1,Planungsrichtwerte_Übersicht!$C$7,IF(Bezug!$G$2=2,Planungsrichtwerte_Übersicht!$C$13,Planungsrichtwerte_Übersicht!$C$19))</f>
        <v>35</v>
      </c>
      <c r="G282" s="17"/>
      <c r="H282" s="17"/>
    </row>
    <row r="283" spans="1:8" x14ac:dyDescent="0.2">
      <c r="A283" s="4">
        <v>27.6</v>
      </c>
      <c r="B283" s="4">
        <f ca="1">IF(AND(Schalltool_HERZ!$K$28="JA",$C$3&gt;0),A283,0)</f>
        <v>27.6</v>
      </c>
      <c r="C283" s="16">
        <f t="shared" ca="1" si="4"/>
        <v>20.210319631754309</v>
      </c>
      <c r="D283" s="4">
        <f ca="1">IF(Bezug!$G$2=1,Planungsrichtwerte_Übersicht!$C$5,IF(Bezug!$G$2=2,Planungsrichtwerte_Übersicht!$C$11,Planungsrichtwerte_Übersicht!$C$17))</f>
        <v>45</v>
      </c>
      <c r="E283" s="4">
        <f ca="1">IF(Bezug!$G$2=1,Planungsrichtwerte_Übersicht!$C$6,IF(Bezug!$G$2=2,"-",Planungsrichtwerte_Übersicht!$C$18))</f>
        <v>40</v>
      </c>
      <c r="F283" s="4">
        <f ca="1">IF(Bezug!$G$2=1,Planungsrichtwerte_Übersicht!$C$7,IF(Bezug!$G$2=2,Planungsrichtwerte_Übersicht!$C$13,Planungsrichtwerte_Übersicht!$C$19))</f>
        <v>35</v>
      </c>
      <c r="G283" s="17"/>
      <c r="H283" s="17"/>
    </row>
    <row r="284" spans="1:8" x14ac:dyDescent="0.2">
      <c r="A284" s="4">
        <v>27.7</v>
      </c>
      <c r="B284" s="4">
        <f ca="1">IF(AND(Schalltool_HERZ!$K$28="JA",$C$3&gt;0),A284,0)</f>
        <v>27.7</v>
      </c>
      <c r="C284" s="16">
        <f t="shared" ca="1" si="4"/>
        <v>20.178905891769688</v>
      </c>
      <c r="D284" s="4">
        <f ca="1">IF(Bezug!$G$2=1,Planungsrichtwerte_Übersicht!$C$5,IF(Bezug!$G$2=2,Planungsrichtwerte_Übersicht!$C$11,Planungsrichtwerte_Übersicht!$C$17))</f>
        <v>45</v>
      </c>
      <c r="E284" s="4">
        <f ca="1">IF(Bezug!$G$2=1,Planungsrichtwerte_Übersicht!$C$6,IF(Bezug!$G$2=2,"-",Planungsrichtwerte_Übersicht!$C$18))</f>
        <v>40</v>
      </c>
      <c r="F284" s="4">
        <f ca="1">IF(Bezug!$G$2=1,Planungsrichtwerte_Übersicht!$C$7,IF(Bezug!$G$2=2,Planungsrichtwerte_Übersicht!$C$13,Planungsrichtwerte_Übersicht!$C$19))</f>
        <v>35</v>
      </c>
      <c r="G284" s="17"/>
      <c r="H284" s="17"/>
    </row>
    <row r="285" spans="1:8" x14ac:dyDescent="0.2">
      <c r="A285" s="4">
        <v>27.8</v>
      </c>
      <c r="B285" s="4">
        <f ca="1">IF(AND(Schalltool_HERZ!$K$28="JA",$C$3&gt;0),A285,0)</f>
        <v>27.8</v>
      </c>
      <c r="C285" s="16">
        <f t="shared" ca="1" si="4"/>
        <v>20.147605354697134</v>
      </c>
      <c r="D285" s="4">
        <f ca="1">IF(Bezug!$G$2=1,Planungsrichtwerte_Übersicht!$C$5,IF(Bezug!$G$2=2,Planungsrichtwerte_Übersicht!$C$11,Planungsrichtwerte_Übersicht!$C$17))</f>
        <v>45</v>
      </c>
      <c r="E285" s="4">
        <f ca="1">IF(Bezug!$G$2=1,Planungsrichtwerte_Übersicht!$C$6,IF(Bezug!$G$2=2,"-",Planungsrichtwerte_Übersicht!$C$18))</f>
        <v>40</v>
      </c>
      <c r="F285" s="4">
        <f ca="1">IF(Bezug!$G$2=1,Planungsrichtwerte_Übersicht!$C$7,IF(Bezug!$G$2=2,Planungsrichtwerte_Übersicht!$C$13,Planungsrichtwerte_Übersicht!$C$19))</f>
        <v>35</v>
      </c>
      <c r="G285" s="17"/>
      <c r="H285" s="17"/>
    </row>
    <row r="286" spans="1:8" x14ac:dyDescent="0.2">
      <c r="A286" s="4">
        <v>27.9</v>
      </c>
      <c r="B286" s="4">
        <f ca="1">IF(AND(Schalltool_HERZ!$K$28="JA",$C$3&gt;0),A286,0)</f>
        <v>27.9</v>
      </c>
      <c r="C286" s="16">
        <f t="shared" ca="1" si="4"/>
        <v>20.116417207586707</v>
      </c>
      <c r="D286" s="4">
        <f ca="1">IF(Bezug!$G$2=1,Planungsrichtwerte_Übersicht!$C$5,IF(Bezug!$G$2=2,Planungsrichtwerte_Übersicht!$C$11,Planungsrichtwerte_Übersicht!$C$17))</f>
        <v>45</v>
      </c>
      <c r="E286" s="4">
        <f ca="1">IF(Bezug!$G$2=1,Planungsrichtwerte_Übersicht!$C$6,IF(Bezug!$G$2=2,"-",Planungsrichtwerte_Übersicht!$C$18))</f>
        <v>40</v>
      </c>
      <c r="F286" s="4">
        <f ca="1">IF(Bezug!$G$2=1,Planungsrichtwerte_Übersicht!$C$7,IF(Bezug!$G$2=2,Planungsrichtwerte_Übersicht!$C$13,Planungsrichtwerte_Übersicht!$C$19))</f>
        <v>35</v>
      </c>
      <c r="G286" s="17"/>
      <c r="H286" s="17"/>
    </row>
    <row r="287" spans="1:8" x14ac:dyDescent="0.2">
      <c r="A287" s="4">
        <v>28</v>
      </c>
      <c r="B287" s="4">
        <f ca="1">IF(AND(Schalltool_HERZ!$K$28="JA",$C$3&gt;0),A287,0)</f>
        <v>28</v>
      </c>
      <c r="C287" s="16">
        <f t="shared" ca="1" si="4"/>
        <v>20.085340646214277</v>
      </c>
      <c r="D287" s="4">
        <f ca="1">IF(Bezug!$G$2=1,Planungsrichtwerte_Übersicht!$C$5,IF(Bezug!$G$2=2,Planungsrichtwerte_Übersicht!$C$11,Planungsrichtwerte_Übersicht!$C$17))</f>
        <v>45</v>
      </c>
      <c r="E287" s="4">
        <f ca="1">IF(Bezug!$G$2=1,Planungsrichtwerte_Übersicht!$C$6,IF(Bezug!$G$2=2,"-",Planungsrichtwerte_Übersicht!$C$18))</f>
        <v>40</v>
      </c>
      <c r="F287" s="4">
        <f ca="1">IF(Bezug!$G$2=1,Planungsrichtwerte_Übersicht!$C$7,IF(Bezug!$G$2=2,Planungsrichtwerte_Übersicht!$C$13,Planungsrichtwerte_Übersicht!$C$19))</f>
        <v>35</v>
      </c>
      <c r="G287" s="17"/>
      <c r="H287" s="17"/>
    </row>
    <row r="288" spans="1:8" x14ac:dyDescent="0.2">
      <c r="A288" s="4">
        <v>28.1</v>
      </c>
      <c r="B288" s="4">
        <f ca="1">IF(AND(Schalltool_HERZ!$K$28="JA",$C$3&gt;0),A288,0)</f>
        <v>28.1</v>
      </c>
      <c r="C288" s="16">
        <f t="shared" ca="1" si="4"/>
        <v>20.054374874957063</v>
      </c>
      <c r="D288" s="4">
        <f ca="1">IF(Bezug!$G$2=1,Planungsrichtwerte_Übersicht!$C$5,IF(Bezug!$G$2=2,Planungsrichtwerte_Übersicht!$C$11,Planungsrichtwerte_Übersicht!$C$17))</f>
        <v>45</v>
      </c>
      <c r="E288" s="4">
        <f ca="1">IF(Bezug!$G$2=1,Planungsrichtwerte_Übersicht!$C$6,IF(Bezug!$G$2=2,"-",Planungsrichtwerte_Übersicht!$C$18))</f>
        <v>40</v>
      </c>
      <c r="F288" s="4">
        <f ca="1">IF(Bezug!$G$2=1,Planungsrichtwerte_Übersicht!$C$7,IF(Bezug!$G$2=2,Planungsrichtwerte_Übersicht!$C$13,Planungsrichtwerte_Übersicht!$C$19))</f>
        <v>35</v>
      </c>
      <c r="G288" s="17"/>
      <c r="H288" s="17"/>
    </row>
    <row r="289" spans="1:8" x14ac:dyDescent="0.2">
      <c r="A289" s="4">
        <v>28.2</v>
      </c>
      <c r="B289" s="4">
        <f ca="1">IF(AND(Schalltool_HERZ!$K$28="JA",$C$3&gt;0),A289,0)</f>
        <v>28.2</v>
      </c>
      <c r="C289" s="16">
        <f t="shared" ca="1" si="4"/>
        <v>20.023519106671444</v>
      </c>
      <c r="D289" s="4">
        <f ca="1">IF(Bezug!$G$2=1,Planungsrichtwerte_Übersicht!$C$5,IF(Bezug!$G$2=2,Planungsrichtwerte_Übersicht!$C$11,Planungsrichtwerte_Übersicht!$C$17))</f>
        <v>45</v>
      </c>
      <c r="E289" s="4">
        <f ca="1">IF(Bezug!$G$2=1,Planungsrichtwerte_Übersicht!$C$6,IF(Bezug!$G$2=2,"-",Planungsrichtwerte_Übersicht!$C$18))</f>
        <v>40</v>
      </c>
      <c r="F289" s="4">
        <f ca="1">IF(Bezug!$G$2=1,Planungsrichtwerte_Übersicht!$C$7,IF(Bezug!$G$2=2,Planungsrichtwerte_Übersicht!$C$13,Planungsrichtwerte_Übersicht!$C$19))</f>
        <v>35</v>
      </c>
      <c r="G289" s="17"/>
      <c r="H289" s="17"/>
    </row>
    <row r="290" spans="1:8" x14ac:dyDescent="0.2">
      <c r="A290" s="4">
        <v>28.3</v>
      </c>
      <c r="B290" s="4">
        <f ca="1">IF(AND(Schalltool_HERZ!$K$28="JA",$C$3&gt;0),A290,0)</f>
        <v>28.3</v>
      </c>
      <c r="C290" s="16">
        <f t="shared" ca="1" si="4"/>
        <v>19.99277256257286</v>
      </c>
      <c r="D290" s="4">
        <f ca="1">IF(Bezug!$G$2=1,Planungsrichtwerte_Übersicht!$C$5,IF(Bezug!$G$2=2,Planungsrichtwerte_Übersicht!$C$11,Planungsrichtwerte_Übersicht!$C$17))</f>
        <v>45</v>
      </c>
      <c r="E290" s="4">
        <f ca="1">IF(Bezug!$G$2=1,Planungsrichtwerte_Übersicht!$C$6,IF(Bezug!$G$2=2,"-",Planungsrichtwerte_Übersicht!$C$18))</f>
        <v>40</v>
      </c>
      <c r="F290" s="4">
        <f ca="1">IF(Bezug!$G$2=1,Planungsrichtwerte_Übersicht!$C$7,IF(Bezug!$G$2=2,Planungsrichtwerte_Übersicht!$C$13,Planungsrichtwerte_Übersicht!$C$19))</f>
        <v>35</v>
      </c>
      <c r="G290" s="17"/>
      <c r="H290" s="17"/>
    </row>
    <row r="291" spans="1:8" x14ac:dyDescent="0.2">
      <c r="A291" s="4">
        <v>28.4</v>
      </c>
      <c r="B291" s="4">
        <f ca="1">IF(AND(Schalltool_HERZ!$K$28="JA",$C$3&gt;0),A291,0)</f>
        <v>28.4</v>
      </c>
      <c r="C291" s="16">
        <f t="shared" ca="1" si="4"/>
        <v>19.96213447211791</v>
      </c>
      <c r="D291" s="4">
        <f ca="1">IF(Bezug!$G$2=1,Planungsrichtwerte_Übersicht!$C$5,IF(Bezug!$G$2=2,Planungsrichtwerte_Übersicht!$C$11,Planungsrichtwerte_Übersicht!$C$17))</f>
        <v>45</v>
      </c>
      <c r="E291" s="4">
        <f ca="1">IF(Bezug!$G$2=1,Planungsrichtwerte_Übersicht!$C$6,IF(Bezug!$G$2=2,"-",Planungsrichtwerte_Übersicht!$C$18))</f>
        <v>40</v>
      </c>
      <c r="F291" s="4">
        <f ca="1">IF(Bezug!$G$2=1,Planungsrichtwerte_Übersicht!$C$7,IF(Bezug!$G$2=2,Planungsrichtwerte_Übersicht!$C$13,Planungsrichtwerte_Übersicht!$C$19))</f>
        <v>35</v>
      </c>
      <c r="G291" s="17"/>
      <c r="H291" s="17"/>
    </row>
    <row r="292" spans="1:8" x14ac:dyDescent="0.2">
      <c r="A292" s="4">
        <v>28.5</v>
      </c>
      <c r="B292" s="4">
        <f ca="1">IF(AND(Schalltool_HERZ!$K$28="JA",$C$3&gt;0),A292,0)</f>
        <v>28.5</v>
      </c>
      <c r="C292" s="16">
        <f t="shared" ca="1" si="4"/>
        <v>19.931604072888462</v>
      </c>
      <c r="D292" s="4">
        <f ca="1">IF(Bezug!$G$2=1,Planungsrichtwerte_Übersicht!$C$5,IF(Bezug!$G$2=2,Planungsrichtwerte_Übersicht!$C$11,Planungsrichtwerte_Übersicht!$C$17))</f>
        <v>45</v>
      </c>
      <c r="E292" s="4">
        <f ca="1">IF(Bezug!$G$2=1,Planungsrichtwerte_Übersicht!$C$6,IF(Bezug!$G$2=2,"-",Planungsrichtwerte_Übersicht!$C$18))</f>
        <v>40</v>
      </c>
      <c r="F292" s="4">
        <f ca="1">IF(Bezug!$G$2=1,Planungsrichtwerte_Übersicht!$C$7,IF(Bezug!$G$2=2,Planungsrichtwerte_Übersicht!$C$13,Planungsrichtwerte_Übersicht!$C$19))</f>
        <v>35</v>
      </c>
      <c r="G292" s="17"/>
      <c r="H292" s="17"/>
    </row>
    <row r="293" spans="1:8" x14ac:dyDescent="0.2">
      <c r="A293" s="4">
        <v>28.6</v>
      </c>
      <c r="B293" s="4">
        <f ca="1">IF(AND(Schalltool_HERZ!$K$28="JA",$C$3&gt;0),A293,0)</f>
        <v>28.6</v>
      </c>
      <c r="C293" s="16">
        <f t="shared" ca="1" si="4"/>
        <v>19.901180610477802</v>
      </c>
      <c r="D293" s="4">
        <f ca="1">IF(Bezug!$G$2=1,Planungsrichtwerte_Übersicht!$C$5,IF(Bezug!$G$2=2,Planungsrichtwerte_Übersicht!$C$11,Planungsrichtwerte_Übersicht!$C$17))</f>
        <v>45</v>
      </c>
      <c r="E293" s="4">
        <f ca="1">IF(Bezug!$G$2=1,Planungsrichtwerte_Übersicht!$C$6,IF(Bezug!$G$2=2,"-",Planungsrichtwerte_Übersicht!$C$18))</f>
        <v>40</v>
      </c>
      <c r="F293" s="4">
        <f ca="1">IF(Bezug!$G$2=1,Planungsrichtwerte_Übersicht!$C$7,IF(Bezug!$G$2=2,Planungsrichtwerte_Übersicht!$C$13,Planungsrichtwerte_Übersicht!$C$19))</f>
        <v>35</v>
      </c>
      <c r="G293" s="17"/>
      <c r="H293" s="17"/>
    </row>
    <row r="294" spans="1:8" x14ac:dyDescent="0.2">
      <c r="A294" s="4">
        <v>28.7</v>
      </c>
      <c r="B294" s="4">
        <f ca="1">IF(AND(Schalltool_HERZ!$K$28="JA",$C$3&gt;0),A294,0)</f>
        <v>28.7</v>
      </c>
      <c r="C294" s="16">
        <f t="shared" ca="1" si="4"/>
        <v>19.870863338378818</v>
      </c>
      <c r="D294" s="4">
        <f ca="1">IF(Bezug!$G$2=1,Planungsrichtwerte_Übersicht!$C$5,IF(Bezug!$G$2=2,Planungsrichtwerte_Übersicht!$C$11,Planungsrichtwerte_Übersicht!$C$17))</f>
        <v>45</v>
      </c>
      <c r="E294" s="4">
        <f ca="1">IF(Bezug!$G$2=1,Planungsrichtwerte_Übersicht!$C$6,IF(Bezug!$G$2=2,"-",Planungsrichtwerte_Übersicht!$C$18))</f>
        <v>40</v>
      </c>
      <c r="F294" s="4">
        <f ca="1">IF(Bezug!$G$2=1,Planungsrichtwerte_Übersicht!$C$7,IF(Bezug!$G$2=2,Planungsrichtwerte_Übersicht!$C$13,Planungsrichtwerte_Übersicht!$C$19))</f>
        <v>35</v>
      </c>
      <c r="G294" s="17"/>
      <c r="H294" s="17"/>
    </row>
    <row r="295" spans="1:8" x14ac:dyDescent="0.2">
      <c r="A295" s="4">
        <v>28.8</v>
      </c>
      <c r="B295" s="4">
        <f ca="1">IF(AND(Schalltool_HERZ!$K$28="JA",$C$3&gt;0),A295,0)</f>
        <v>28.8</v>
      </c>
      <c r="C295" s="16">
        <f t="shared" ca="1" si="4"/>
        <v>19.840651517874043</v>
      </c>
      <c r="D295" s="4">
        <f ca="1">IF(Bezug!$G$2=1,Planungsrichtwerte_Übersicht!$C$5,IF(Bezug!$G$2=2,Planungsrichtwerte_Übersicht!$C$11,Planungsrichtwerte_Übersicht!$C$17))</f>
        <v>45</v>
      </c>
      <c r="E295" s="4">
        <f ca="1">IF(Bezug!$G$2=1,Planungsrichtwerte_Übersicht!$C$6,IF(Bezug!$G$2=2,"-",Planungsrichtwerte_Übersicht!$C$18))</f>
        <v>40</v>
      </c>
      <c r="F295" s="4">
        <f ca="1">IF(Bezug!$G$2=1,Planungsrichtwerte_Übersicht!$C$7,IF(Bezug!$G$2=2,Planungsrichtwerte_Übersicht!$C$13,Planungsrichtwerte_Übersicht!$C$19))</f>
        <v>35</v>
      </c>
      <c r="G295" s="17"/>
      <c r="H295" s="17"/>
    </row>
    <row r="296" spans="1:8" x14ac:dyDescent="0.2">
      <c r="A296" s="4">
        <v>28.9</v>
      </c>
      <c r="B296" s="4">
        <f ca="1">IF(AND(Schalltool_HERZ!$K$28="JA",$C$3&gt;0),A296,0)</f>
        <v>28.9</v>
      </c>
      <c r="C296" s="16">
        <f t="shared" ca="1" si="4"/>
        <v>19.810544417927701</v>
      </c>
      <c r="D296" s="4">
        <f ca="1">IF(Bezug!$G$2=1,Planungsrichtwerte_Übersicht!$C$5,IF(Bezug!$G$2=2,Planungsrichtwerte_Übersicht!$C$11,Planungsrichtwerte_Übersicht!$C$17))</f>
        <v>45</v>
      </c>
      <c r="E296" s="4">
        <f ca="1">IF(Bezug!$G$2=1,Planungsrichtwerte_Übersicht!$C$6,IF(Bezug!$G$2=2,"-",Planungsrichtwerte_Übersicht!$C$18))</f>
        <v>40</v>
      </c>
      <c r="F296" s="4">
        <f ca="1">IF(Bezug!$G$2=1,Planungsrichtwerte_Übersicht!$C$7,IF(Bezug!$G$2=2,Planungsrichtwerte_Übersicht!$C$13,Planungsrichtwerte_Übersicht!$C$19))</f>
        <v>35</v>
      </c>
      <c r="G296" s="17"/>
      <c r="H296" s="17"/>
    </row>
    <row r="297" spans="1:8" x14ac:dyDescent="0.2">
      <c r="A297" s="4">
        <v>29</v>
      </c>
      <c r="B297" s="4">
        <f ca="1">IF(AND(Schalltool_HERZ!$K$28="JA",$C$3&gt;0),A297,0)</f>
        <v>29</v>
      </c>
      <c r="C297" s="16">
        <f t="shared" ca="1" si="4"/>
        <v>19.780541315079539</v>
      </c>
      <c r="D297" s="4">
        <f ca="1">IF(Bezug!$G$2=1,Planungsrichtwerte_Übersicht!$C$5,IF(Bezug!$G$2=2,Planungsrichtwerte_Übersicht!$C$11,Planungsrichtwerte_Übersicht!$C$17))</f>
        <v>45</v>
      </c>
      <c r="E297" s="4">
        <f ca="1">IF(Bezug!$G$2=1,Planungsrichtwerte_Übersicht!$C$6,IF(Bezug!$G$2=2,"-",Planungsrichtwerte_Übersicht!$C$18))</f>
        <v>40</v>
      </c>
      <c r="F297" s="4">
        <f ca="1">IF(Bezug!$G$2=1,Planungsrichtwerte_Übersicht!$C$7,IF(Bezug!$G$2=2,Planungsrichtwerte_Übersicht!$C$13,Planungsrichtwerte_Übersicht!$C$19))</f>
        <v>35</v>
      </c>
      <c r="G297" s="17"/>
      <c r="H297" s="17"/>
    </row>
    <row r="298" spans="1:8" x14ac:dyDescent="0.2">
      <c r="A298" s="4">
        <v>29.1</v>
      </c>
      <c r="B298" s="4">
        <f ca="1">IF(AND(Schalltool_HERZ!$K$28="JA",$C$3&gt;0),A298,0)</f>
        <v>29.1</v>
      </c>
      <c r="C298" s="16">
        <f t="shared" ca="1" si="4"/>
        <v>19.750641493340517</v>
      </c>
      <c r="D298" s="4">
        <f ca="1">IF(Bezug!$G$2=1,Planungsrichtwerte_Übersicht!$C$5,IF(Bezug!$G$2=2,Planungsrichtwerte_Übersicht!$C$11,Planungsrichtwerte_Übersicht!$C$17))</f>
        <v>45</v>
      </c>
      <c r="E298" s="4">
        <f ca="1">IF(Bezug!$G$2=1,Planungsrichtwerte_Übersicht!$C$6,IF(Bezug!$G$2=2,"-",Planungsrichtwerte_Übersicht!$C$18))</f>
        <v>40</v>
      </c>
      <c r="F298" s="4">
        <f ca="1">IF(Bezug!$G$2=1,Planungsrichtwerte_Übersicht!$C$7,IF(Bezug!$G$2=2,Planungsrichtwerte_Übersicht!$C$13,Planungsrichtwerte_Übersicht!$C$19))</f>
        <v>35</v>
      </c>
      <c r="G298" s="17"/>
      <c r="H298" s="17"/>
    </row>
    <row r="299" spans="1:8" x14ac:dyDescent="0.2">
      <c r="A299" s="4">
        <v>29.2</v>
      </c>
      <c r="B299" s="4">
        <f ca="1">IF(AND(Schalltool_HERZ!$K$28="JA",$C$3&gt;0),A299,0)</f>
        <v>29.2</v>
      </c>
      <c r="C299" s="16">
        <f t="shared" ca="1" si="4"/>
        <v>19.720844244090294</v>
      </c>
      <c r="D299" s="4">
        <f ca="1">IF(Bezug!$G$2=1,Planungsrichtwerte_Übersicht!$C$5,IF(Bezug!$G$2=2,Planungsrichtwerte_Übersicht!$C$11,Planungsrichtwerte_Übersicht!$C$17))</f>
        <v>45</v>
      </c>
      <c r="E299" s="4">
        <f ca="1">IF(Bezug!$G$2=1,Planungsrichtwerte_Übersicht!$C$6,IF(Bezug!$G$2=2,"-",Planungsrichtwerte_Übersicht!$C$18))</f>
        <v>40</v>
      </c>
      <c r="F299" s="4">
        <f ca="1">IF(Bezug!$G$2=1,Planungsrichtwerte_Übersicht!$C$7,IF(Bezug!$G$2=2,Planungsrichtwerte_Übersicht!$C$13,Planungsrichtwerte_Übersicht!$C$19))</f>
        <v>35</v>
      </c>
      <c r="G299" s="17"/>
      <c r="H299" s="17"/>
    </row>
    <row r="300" spans="1:8" x14ac:dyDescent="0.2">
      <c r="A300" s="4">
        <v>29.3</v>
      </c>
      <c r="B300" s="4">
        <f ca="1">IF(AND(Schalltool_HERZ!$K$28="JA",$C$3&gt;0),A300,0)</f>
        <v>29.3</v>
      </c>
      <c r="C300" s="16">
        <f t="shared" ca="1" si="4"/>
        <v>19.691148865976473</v>
      </c>
      <c r="D300" s="4">
        <f ca="1">IF(Bezug!$G$2=1,Planungsrichtwerte_Übersicht!$C$5,IF(Bezug!$G$2=2,Planungsrichtwerte_Übersicht!$C$11,Planungsrichtwerte_Übersicht!$C$17))</f>
        <v>45</v>
      </c>
      <c r="E300" s="4">
        <f ca="1">IF(Bezug!$G$2=1,Planungsrichtwerte_Übersicht!$C$6,IF(Bezug!$G$2=2,"-",Planungsrichtwerte_Übersicht!$C$18))</f>
        <v>40</v>
      </c>
      <c r="F300" s="4">
        <f ca="1">IF(Bezug!$G$2=1,Planungsrichtwerte_Übersicht!$C$7,IF(Bezug!$G$2=2,Planungsrichtwerte_Übersicht!$C$13,Planungsrichtwerte_Übersicht!$C$19))</f>
        <v>35</v>
      </c>
      <c r="G300" s="17"/>
      <c r="H300" s="17"/>
    </row>
    <row r="301" spans="1:8" x14ac:dyDescent="0.2">
      <c r="A301" s="4">
        <v>29.4</v>
      </c>
      <c r="B301" s="4">
        <f ca="1">IF(AND(Schalltool_HERZ!$K$28="JA",$C$3&gt;0),A301,0)</f>
        <v>29.4</v>
      </c>
      <c r="C301" s="16">
        <f t="shared" ca="1" si="4"/>
        <v>19.661554664815519</v>
      </c>
      <c r="D301" s="4">
        <f ca="1">IF(Bezug!$G$2=1,Planungsrichtwerte_Übersicht!$C$5,IF(Bezug!$G$2=2,Planungsrichtwerte_Übersicht!$C$11,Planungsrichtwerte_Übersicht!$C$17))</f>
        <v>45</v>
      </c>
      <c r="E301" s="4">
        <f ca="1">IF(Bezug!$G$2=1,Planungsrichtwerte_Übersicht!$C$6,IF(Bezug!$G$2=2,"-",Planungsrichtwerte_Übersicht!$C$18))</f>
        <v>40</v>
      </c>
      <c r="F301" s="4">
        <f ca="1">IF(Bezug!$G$2=1,Planungsrichtwerte_Übersicht!$C$7,IF(Bezug!$G$2=2,Planungsrichtwerte_Übersicht!$C$13,Planungsrichtwerte_Übersicht!$C$19))</f>
        <v>35</v>
      </c>
      <c r="G301" s="17"/>
      <c r="H301" s="17"/>
    </row>
    <row r="302" spans="1:8" x14ac:dyDescent="0.2">
      <c r="A302" s="4">
        <v>29.5</v>
      </c>
      <c r="B302" s="4">
        <f ca="1">IF(AND(Schalltool_HERZ!$K$28="JA",$C$3&gt;0),A302,0)</f>
        <v>29.5</v>
      </c>
      <c r="C302" s="16">
        <f t="shared" ca="1" si="4"/>
        <v>19.632060953495404</v>
      </c>
      <c r="D302" s="4">
        <f ca="1">IF(Bezug!$G$2=1,Planungsrichtwerte_Übersicht!$C$5,IF(Bezug!$G$2=2,Planungsrichtwerte_Übersicht!$C$11,Planungsrichtwerte_Übersicht!$C$17))</f>
        <v>45</v>
      </c>
      <c r="E302" s="4">
        <f ca="1">IF(Bezug!$G$2=1,Planungsrichtwerte_Übersicht!$C$6,IF(Bezug!$G$2=2,"-",Planungsrichtwerte_Übersicht!$C$18))</f>
        <v>40</v>
      </c>
      <c r="F302" s="4">
        <f ca="1">IF(Bezug!$G$2=1,Planungsrichtwerte_Übersicht!$C$7,IF(Bezug!$G$2=2,Planungsrichtwerte_Übersicht!$C$13,Planungsrichtwerte_Übersicht!$C$19))</f>
        <v>35</v>
      </c>
      <c r="G302" s="17"/>
      <c r="H302" s="17"/>
    </row>
    <row r="303" spans="1:8" x14ac:dyDescent="0.2">
      <c r="A303" s="4">
        <v>29.6</v>
      </c>
      <c r="B303" s="4">
        <f ca="1">IF(AND(Schalltool_HERZ!$K$28="JA",$C$3&gt;0),A303,0)</f>
        <v>29.6</v>
      </c>
      <c r="C303" s="16">
        <f t="shared" ca="1" si="4"/>
        <v>19.602667051879891</v>
      </c>
      <c r="D303" s="4">
        <f ca="1">IF(Bezug!$G$2=1,Planungsrichtwerte_Übersicht!$C$5,IF(Bezug!$G$2=2,Planungsrichtwerte_Übersicht!$C$11,Planungsrichtwerte_Übersicht!$C$17))</f>
        <v>45</v>
      </c>
      <c r="E303" s="4">
        <f ca="1">IF(Bezug!$G$2=1,Planungsrichtwerte_Übersicht!$C$6,IF(Bezug!$G$2=2,"-",Planungsrichtwerte_Übersicht!$C$18))</f>
        <v>40</v>
      </c>
      <c r="F303" s="4">
        <f ca="1">IF(Bezug!$G$2=1,Planungsrichtwerte_Übersicht!$C$7,IF(Bezug!$G$2=2,Planungsrichtwerte_Übersicht!$C$13,Planungsrichtwerte_Übersicht!$C$19))</f>
        <v>35</v>
      </c>
      <c r="G303" s="17"/>
      <c r="H303" s="17"/>
    </row>
    <row r="304" spans="1:8" x14ac:dyDescent="0.2">
      <c r="A304" s="4">
        <v>29.7</v>
      </c>
      <c r="B304" s="4">
        <f ca="1">IF(AND(Schalltool_HERZ!$K$28="JA",$C$3&gt;0),A304,0)</f>
        <v>29.7</v>
      </c>
      <c r="C304" s="16">
        <f t="shared" ca="1" si="4"/>
        <v>19.573372286714417</v>
      </c>
      <c r="D304" s="4">
        <f ca="1">IF(Bezug!$G$2=1,Planungsrichtwerte_Übersicht!$C$5,IF(Bezug!$G$2=2,Planungsrichtwerte_Übersicht!$C$11,Planungsrichtwerte_Übersicht!$C$17))</f>
        <v>45</v>
      </c>
      <c r="E304" s="4">
        <f ca="1">IF(Bezug!$G$2=1,Planungsrichtwerte_Übersicht!$C$6,IF(Bezug!$G$2=2,"-",Planungsrichtwerte_Übersicht!$C$18))</f>
        <v>40</v>
      </c>
      <c r="F304" s="4">
        <f ca="1">IF(Bezug!$G$2=1,Planungsrichtwerte_Übersicht!$C$7,IF(Bezug!$G$2=2,Planungsrichtwerte_Übersicht!$C$13,Planungsrichtwerte_Übersicht!$C$19))</f>
        <v>35</v>
      </c>
      <c r="G304" s="17"/>
      <c r="H304" s="17"/>
    </row>
    <row r="305" spans="1:8" x14ac:dyDescent="0.2">
      <c r="A305" s="4">
        <v>29.8</v>
      </c>
      <c r="B305" s="4">
        <f ca="1">IF(AND(Schalltool_HERZ!$K$28="JA",$C$3&gt;0),A305,0)</f>
        <v>29.8</v>
      </c>
      <c r="C305" s="16">
        <f t="shared" ca="1" si="4"/>
        <v>19.544175991533557</v>
      </c>
      <c r="D305" s="4">
        <f ca="1">IF(Bezug!$G$2=1,Planungsrichtwerte_Übersicht!$C$5,IF(Bezug!$G$2=2,Planungsrichtwerte_Übersicht!$C$11,Planungsrichtwerte_Übersicht!$C$17))</f>
        <v>45</v>
      </c>
      <c r="E305" s="4">
        <f ca="1">IF(Bezug!$G$2=1,Planungsrichtwerte_Übersicht!$C$6,IF(Bezug!$G$2=2,"-",Planungsrichtwerte_Übersicht!$C$18))</f>
        <v>40</v>
      </c>
      <c r="F305" s="4">
        <f ca="1">IF(Bezug!$G$2=1,Planungsrichtwerte_Übersicht!$C$7,IF(Bezug!$G$2=2,Planungsrichtwerte_Übersicht!$C$13,Planungsrichtwerte_Übersicht!$C$19))</f>
        <v>35</v>
      </c>
      <c r="G305" s="17"/>
      <c r="H305" s="17"/>
    </row>
    <row r="306" spans="1:8" x14ac:dyDescent="0.2">
      <c r="A306" s="4">
        <v>29.9</v>
      </c>
      <c r="B306" s="4">
        <f ca="1">IF(AND(Schalltool_HERZ!$K$28="JA",$C$3&gt;0),A306,0)</f>
        <v>29.9</v>
      </c>
      <c r="C306" s="16">
        <f t="shared" ca="1" si="4"/>
        <v>19.515077506570066</v>
      </c>
      <c r="D306" s="4">
        <f ca="1">IF(Bezug!$G$2=1,Planungsrichtwerte_Übersicht!$C$5,IF(Bezug!$G$2=2,Planungsrichtwerte_Übersicht!$C$11,Planungsrichtwerte_Übersicht!$C$17))</f>
        <v>45</v>
      </c>
      <c r="E306" s="4">
        <f ca="1">IF(Bezug!$G$2=1,Planungsrichtwerte_Übersicht!$C$6,IF(Bezug!$G$2=2,"-",Planungsrichtwerte_Übersicht!$C$18))</f>
        <v>40</v>
      </c>
      <c r="F306" s="4">
        <f ca="1">IF(Bezug!$G$2=1,Planungsrichtwerte_Übersicht!$C$7,IF(Bezug!$G$2=2,Planungsrichtwerte_Übersicht!$C$13,Planungsrichtwerte_Übersicht!$C$19))</f>
        <v>35</v>
      </c>
      <c r="G306" s="17"/>
      <c r="H306" s="17"/>
    </row>
    <row r="307" spans="1:8" x14ac:dyDescent="0.2">
      <c r="A307" s="4">
        <v>30</v>
      </c>
      <c r="B307" s="4">
        <f ca="1">IF(AND(Schalltool_HERZ!$K$28="JA",$C$3&gt;0),A307,0)</f>
        <v>30</v>
      </c>
      <c r="C307" s="16">
        <f t="shared" ca="1" si="4"/>
        <v>19.486076178665414</v>
      </c>
      <c r="D307" s="4">
        <f ca="1">IF(Bezug!$G$2=1,Planungsrichtwerte_Übersicht!$C$5,IF(Bezug!$G$2=2,Planungsrichtwerte_Übersicht!$C$11,Planungsrichtwerte_Übersicht!$C$17))</f>
        <v>45</v>
      </c>
      <c r="E307" s="4">
        <f ca="1">IF(Bezug!$G$2=1,Planungsrichtwerte_Übersicht!$C$6,IF(Bezug!$G$2=2,"-",Planungsrichtwerte_Übersicht!$C$18))</f>
        <v>40</v>
      </c>
      <c r="F307" s="4">
        <f ca="1">IF(Bezug!$G$2=1,Planungsrichtwerte_Übersicht!$C$7,IF(Bezug!$G$2=2,Planungsrichtwerte_Übersicht!$C$13,Planungsrichtwerte_Übersicht!$C$19))</f>
        <v>35</v>
      </c>
      <c r="G307" s="17"/>
      <c r="H307" s="17"/>
    </row>
    <row r="308" spans="1:8" x14ac:dyDescent="0.2">
      <c r="A308" s="4">
        <v>30.1</v>
      </c>
      <c r="B308" s="4">
        <f ca="1">IF(AND(Schalltool_HERZ!$K$28="JA",$C$3&gt;0),A308,0)</f>
        <v>30.1</v>
      </c>
      <c r="C308" s="16">
        <f t="shared" ca="1" si="4"/>
        <v>19.457171361181793</v>
      </c>
      <c r="D308" s="4">
        <f ca="1">IF(Bezug!$G$2=1,Planungsrichtwerte_Übersicht!$C$5,IF(Bezug!$G$2=2,Planungsrichtwerte_Übersicht!$C$11,Planungsrichtwerte_Übersicht!$C$17))</f>
        <v>45</v>
      </c>
      <c r="E308" s="4">
        <f ca="1">IF(Bezug!$G$2=1,Planungsrichtwerte_Übersicht!$C$6,IF(Bezug!$G$2=2,"-",Planungsrichtwerte_Übersicht!$C$18))</f>
        <v>40</v>
      </c>
      <c r="F308" s="4">
        <f ca="1">IF(Bezug!$G$2=1,Planungsrichtwerte_Übersicht!$C$7,IF(Bezug!$G$2=2,Planungsrichtwerte_Übersicht!$C$13,Planungsrichtwerte_Übersicht!$C$19))</f>
        <v>35</v>
      </c>
      <c r="G308" s="17"/>
      <c r="H308" s="17"/>
    </row>
    <row r="309" spans="1:8" x14ac:dyDescent="0.2">
      <c r="A309" s="4">
        <v>30.2</v>
      </c>
      <c r="B309" s="4">
        <f ca="1">IF(AND(Schalltool_HERZ!$K$28="JA",$C$3&gt;0),A309,0)</f>
        <v>30.2</v>
      </c>
      <c r="C309" s="16">
        <f t="shared" ca="1" si="4"/>
        <v>19.42836241391565</v>
      </c>
      <c r="D309" s="4">
        <f ca="1">IF(Bezug!$G$2=1,Planungsrichtwerte_Übersicht!$C$5,IF(Bezug!$G$2=2,Planungsrichtwerte_Übersicht!$C$11,Planungsrichtwerte_Übersicht!$C$17))</f>
        <v>45</v>
      </c>
      <c r="E309" s="4">
        <f ca="1">IF(Bezug!$G$2=1,Planungsrichtwerte_Übersicht!$C$6,IF(Bezug!$G$2=2,"-",Planungsrichtwerte_Übersicht!$C$18))</f>
        <v>40</v>
      </c>
      <c r="F309" s="4">
        <f ca="1">IF(Bezug!$G$2=1,Planungsrichtwerte_Übersicht!$C$7,IF(Bezug!$G$2=2,Planungsrichtwerte_Übersicht!$C$13,Planungsrichtwerte_Übersicht!$C$19))</f>
        <v>35</v>
      </c>
      <c r="G309" s="17"/>
      <c r="H309" s="17"/>
    </row>
    <row r="310" spans="1:8" x14ac:dyDescent="0.2">
      <c r="A310" s="4">
        <v>30.3</v>
      </c>
      <c r="B310" s="4">
        <f ca="1">IF(AND(Schalltool_HERZ!$K$28="JA",$C$3&gt;0),A310,0)</f>
        <v>30.3</v>
      </c>
      <c r="C310" s="16">
        <f t="shared" ca="1" si="4"/>
        <v>19.399648703012559</v>
      </c>
      <c r="D310" s="4">
        <f ca="1">IF(Bezug!$G$2=1,Planungsrichtwerte_Übersicht!$C$5,IF(Bezug!$G$2=2,Planungsrichtwerte_Übersicht!$C$11,Planungsrichtwerte_Übersicht!$C$17))</f>
        <v>45</v>
      </c>
      <c r="E310" s="4">
        <f ca="1">IF(Bezug!$G$2=1,Planungsrichtwerte_Übersicht!$C$6,IF(Bezug!$G$2=2,"-",Planungsrichtwerte_Übersicht!$C$18))</f>
        <v>40</v>
      </c>
      <c r="F310" s="4">
        <f ca="1">IF(Bezug!$G$2=1,Planungsrichtwerte_Übersicht!$C$7,IF(Bezug!$G$2=2,Planungsrichtwerte_Übersicht!$C$13,Planungsrichtwerte_Übersicht!$C$19))</f>
        <v>35</v>
      </c>
      <c r="G310" s="17"/>
      <c r="H310" s="17"/>
    </row>
    <row r="311" spans="1:8" x14ac:dyDescent="0.2">
      <c r="A311" s="4">
        <v>30.4</v>
      </c>
      <c r="B311" s="4">
        <f ca="1">IF(AND(Schalltool_HERZ!$K$28="JA",$C$3&gt;0),A311,0)</f>
        <v>30.4</v>
      </c>
      <c r="C311" s="16">
        <f t="shared" ca="1" si="4"/>
        <v>19.371029600883588</v>
      </c>
      <c r="D311" s="4">
        <f ca="1">IF(Bezug!$G$2=1,Planungsrichtwerte_Übersicht!$C$5,IF(Bezug!$G$2=2,Planungsrichtwerte_Übersicht!$C$11,Planungsrichtwerte_Übersicht!$C$17))</f>
        <v>45</v>
      </c>
      <c r="E311" s="4">
        <f ca="1">IF(Bezug!$G$2=1,Planungsrichtwerte_Übersicht!$C$6,IF(Bezug!$G$2=2,"-",Planungsrichtwerte_Übersicht!$C$18))</f>
        <v>40</v>
      </c>
      <c r="F311" s="4">
        <f ca="1">IF(Bezug!$G$2=1,Planungsrichtwerte_Übersicht!$C$7,IF(Bezug!$G$2=2,Planungsrichtwerte_Übersicht!$C$13,Planungsrichtwerte_Übersicht!$C$19))</f>
        <v>35</v>
      </c>
      <c r="G311" s="17"/>
      <c r="H311" s="17"/>
    </row>
    <row r="312" spans="1:8" x14ac:dyDescent="0.2">
      <c r="A312" s="4">
        <v>30.5</v>
      </c>
      <c r="B312" s="4">
        <f ca="1">IF(AND(Schalltool_HERZ!$K$28="JA",$C$3&gt;0),A312,0)</f>
        <v>30.5</v>
      </c>
      <c r="C312" s="16">
        <f t="shared" ca="1" si="4"/>
        <v>19.342504486122948</v>
      </c>
      <c r="D312" s="4">
        <f ca="1">IF(Bezug!$G$2=1,Planungsrichtwerte_Übersicht!$C$5,IF(Bezug!$G$2=2,Planungsrichtwerte_Übersicht!$C$11,Planungsrichtwerte_Übersicht!$C$17))</f>
        <v>45</v>
      </c>
      <c r="E312" s="4">
        <f ca="1">IF(Bezug!$G$2=1,Planungsrichtwerte_Übersicht!$C$6,IF(Bezug!$G$2=2,"-",Planungsrichtwerte_Übersicht!$C$18))</f>
        <v>40</v>
      </c>
      <c r="F312" s="4">
        <f ca="1">IF(Bezug!$G$2=1,Planungsrichtwerte_Übersicht!$C$7,IF(Bezug!$G$2=2,Planungsrichtwerte_Übersicht!$C$13,Planungsrichtwerte_Übersicht!$C$19))</f>
        <v>35</v>
      </c>
      <c r="G312" s="17"/>
      <c r="H312" s="17"/>
    </row>
    <row r="313" spans="1:8" x14ac:dyDescent="0.2">
      <c r="A313" s="4">
        <v>30.6</v>
      </c>
      <c r="B313" s="4">
        <f ca="1">IF(AND(Schalltool_HERZ!$K$28="JA",$C$3&gt;0),A313,0)</f>
        <v>30.6</v>
      </c>
      <c r="C313" s="16">
        <f t="shared" ca="1" si="4"/>
        <v>19.314072743427062</v>
      </c>
      <c r="D313" s="4">
        <f ca="1">IF(Bezug!$G$2=1,Planungsrichtwerte_Übersicht!$C$5,IF(Bezug!$G$2=2,Planungsrichtwerte_Übersicht!$C$11,Planungsrichtwerte_Übersicht!$C$17))</f>
        <v>45</v>
      </c>
      <c r="E313" s="4">
        <f ca="1">IF(Bezug!$G$2=1,Planungsrichtwerte_Übersicht!$C$6,IF(Bezug!$G$2=2,"-",Planungsrichtwerte_Übersicht!$C$18))</f>
        <v>40</v>
      </c>
      <c r="F313" s="4">
        <f ca="1">IF(Bezug!$G$2=1,Planungsrichtwerte_Übersicht!$C$7,IF(Bezug!$G$2=2,Planungsrichtwerte_Übersicht!$C$13,Planungsrichtwerte_Übersicht!$C$19))</f>
        <v>35</v>
      </c>
      <c r="G313" s="17"/>
      <c r="H313" s="17"/>
    </row>
    <row r="314" spans="1:8" x14ac:dyDescent="0.2">
      <c r="A314" s="4">
        <v>30.7</v>
      </c>
      <c r="B314" s="4">
        <f ca="1">IF(AND(Schalltool_HERZ!$K$28="JA",$C$3&gt;0),A314,0)</f>
        <v>30.7</v>
      </c>
      <c r="C314" s="16">
        <f t="shared" ca="1" si="4"/>
        <v>19.285733763514934</v>
      </c>
      <c r="D314" s="4">
        <f ca="1">IF(Bezug!$G$2=1,Planungsrichtwerte_Übersicht!$C$5,IF(Bezug!$G$2=2,Planungsrichtwerte_Übersicht!$C$11,Planungsrichtwerte_Übersicht!$C$17))</f>
        <v>45</v>
      </c>
      <c r="E314" s="4">
        <f ca="1">IF(Bezug!$G$2=1,Planungsrichtwerte_Übersicht!$C$6,IF(Bezug!$G$2=2,"-",Planungsrichtwerte_Übersicht!$C$18))</f>
        <v>40</v>
      </c>
      <c r="F314" s="4">
        <f ca="1">IF(Bezug!$G$2=1,Planungsrichtwerte_Übersicht!$C$7,IF(Bezug!$G$2=2,Planungsrichtwerte_Übersicht!$C$13,Planungsrichtwerte_Übersicht!$C$19))</f>
        <v>35</v>
      </c>
      <c r="G314" s="17"/>
      <c r="H314" s="17"/>
    </row>
    <row r="315" spans="1:8" x14ac:dyDescent="0.2">
      <c r="A315" s="4">
        <v>30.8</v>
      </c>
      <c r="B315" s="4">
        <f ca="1">IF(AND(Schalltool_HERZ!$K$28="JA",$C$3&gt;0),A315,0)</f>
        <v>30.8</v>
      </c>
      <c r="C315" s="16">
        <f t="shared" ca="1" si="4"/>
        <v>19.257486943049777</v>
      </c>
      <c r="D315" s="4">
        <f ca="1">IF(Bezug!$G$2=1,Planungsrichtwerte_Übersicht!$C$5,IF(Bezug!$G$2=2,Planungsrichtwerte_Übersicht!$C$11,Planungsrichtwerte_Übersicht!$C$17))</f>
        <v>45</v>
      </c>
      <c r="E315" s="4">
        <f ca="1">IF(Bezug!$G$2=1,Planungsrichtwerte_Übersicht!$C$6,IF(Bezug!$G$2=2,"-",Planungsrichtwerte_Übersicht!$C$18))</f>
        <v>40</v>
      </c>
      <c r="F315" s="4">
        <f ca="1">IF(Bezug!$G$2=1,Planungsrichtwerte_Übersicht!$C$7,IF(Bezug!$G$2=2,Planungsrichtwerte_Übersicht!$C$13,Planungsrichtwerte_Übersicht!$C$19))</f>
        <v>35</v>
      </c>
      <c r="G315" s="17"/>
      <c r="H315" s="17"/>
    </row>
    <row r="316" spans="1:8" x14ac:dyDescent="0.2">
      <c r="A316" s="4">
        <v>30.9</v>
      </c>
      <c r="B316" s="4">
        <f ca="1">IF(AND(Schalltool_HERZ!$K$28="JA",$C$3&gt;0),A316,0)</f>
        <v>30.9</v>
      </c>
      <c r="C316" s="16">
        <f t="shared" ca="1" si="4"/>
        <v>19.22933168456197</v>
      </c>
      <c r="D316" s="4">
        <f ca="1">IF(Bezug!$G$2=1,Planungsrichtwerte_Übersicht!$C$5,IF(Bezug!$G$2=2,Planungsrichtwerte_Übersicht!$C$11,Planungsrichtwerte_Übersicht!$C$17))</f>
        <v>45</v>
      </c>
      <c r="E316" s="4">
        <f ca="1">IF(Bezug!$G$2=1,Planungsrichtwerte_Übersicht!$C$6,IF(Bezug!$G$2=2,"-",Planungsrichtwerte_Übersicht!$C$18))</f>
        <v>40</v>
      </c>
      <c r="F316" s="4">
        <f ca="1">IF(Bezug!$G$2=1,Planungsrichtwerte_Übersicht!$C$7,IF(Bezug!$G$2=2,Planungsrichtwerte_Übersicht!$C$13,Planungsrichtwerte_Übersicht!$C$19))</f>
        <v>35</v>
      </c>
      <c r="G316" s="17"/>
      <c r="H316" s="17"/>
    </row>
    <row r="317" spans="1:8" x14ac:dyDescent="0.2">
      <c r="A317" s="4">
        <v>31</v>
      </c>
      <c r="B317" s="4">
        <f ca="1">IF(AND(Schalltool_HERZ!$K$28="JA",$C$3&gt;0),A317,0)</f>
        <v>31</v>
      </c>
      <c r="C317" s="16">
        <f t="shared" ca="1" si="4"/>
        <v>19.201267396373204</v>
      </c>
      <c r="D317" s="4">
        <f ca="1">IF(Bezug!$G$2=1,Planungsrichtwerte_Übersicht!$C$5,IF(Bezug!$G$2=2,Planungsrichtwerte_Übersicht!$C$11,Planungsrichtwerte_Übersicht!$C$17))</f>
        <v>45</v>
      </c>
      <c r="E317" s="4">
        <f ca="1">IF(Bezug!$G$2=1,Planungsrichtwerte_Übersicht!$C$6,IF(Bezug!$G$2=2,"-",Planungsrichtwerte_Übersicht!$C$18))</f>
        <v>40</v>
      </c>
      <c r="F317" s="4">
        <f ca="1">IF(Bezug!$G$2=1,Planungsrichtwerte_Übersicht!$C$7,IF(Bezug!$G$2=2,Planungsrichtwerte_Übersicht!$C$13,Planungsrichtwerte_Übersicht!$C$19))</f>
        <v>35</v>
      </c>
      <c r="G317" s="17"/>
      <c r="H317" s="17"/>
    </row>
    <row r="318" spans="1:8" x14ac:dyDescent="0.2">
      <c r="A318" s="4">
        <v>31.1</v>
      </c>
      <c r="B318" s="4">
        <f ca="1">IF(AND(Schalltool_HERZ!$K$28="JA",$C$3&gt;0),A318,0)</f>
        <v>31.1</v>
      </c>
      <c r="C318" s="16">
        <f t="shared" ca="1" si="4"/>
        <v>19.173293492521914</v>
      </c>
      <c r="D318" s="4">
        <f ca="1">IF(Bezug!$G$2=1,Planungsrichtwerte_Übersicht!$C$5,IF(Bezug!$G$2=2,Planungsrichtwerte_Übersicht!$C$11,Planungsrichtwerte_Übersicht!$C$17))</f>
        <v>45</v>
      </c>
      <c r="E318" s="4">
        <f ca="1">IF(Bezug!$G$2=1,Planungsrichtwerte_Übersicht!$C$6,IF(Bezug!$G$2=2,"-",Planungsrichtwerte_Übersicht!$C$18))</f>
        <v>40</v>
      </c>
      <c r="F318" s="4">
        <f ca="1">IF(Bezug!$G$2=1,Planungsrichtwerte_Übersicht!$C$7,IF(Bezug!$G$2=2,Planungsrichtwerte_Übersicht!$C$13,Planungsrichtwerte_Übersicht!$C$19))</f>
        <v>35</v>
      </c>
      <c r="G318" s="17"/>
      <c r="H318" s="17"/>
    </row>
    <row r="319" spans="1:8" x14ac:dyDescent="0.2">
      <c r="A319" s="4">
        <v>31.2</v>
      </c>
      <c r="B319" s="4">
        <f ca="1">IF(AND(Schalltool_HERZ!$K$28="JA",$C$3&gt;0),A319,0)</f>
        <v>31.2</v>
      </c>
      <c r="C319" s="16">
        <f t="shared" ca="1" si="4"/>
        <v>19.145409392689807</v>
      </c>
      <c r="D319" s="4">
        <f ca="1">IF(Bezug!$G$2=1,Planungsrichtwerte_Übersicht!$C$5,IF(Bezug!$G$2=2,Planungsrichtwerte_Übersicht!$C$11,Planungsrichtwerte_Übersicht!$C$17))</f>
        <v>45</v>
      </c>
      <c r="E319" s="4">
        <f ca="1">IF(Bezug!$G$2=1,Planungsrichtwerte_Übersicht!$C$6,IF(Bezug!$G$2=2,"-",Planungsrichtwerte_Übersicht!$C$18))</f>
        <v>40</v>
      </c>
      <c r="F319" s="4">
        <f ca="1">IF(Bezug!$G$2=1,Planungsrichtwerte_Übersicht!$C$7,IF(Bezug!$G$2=2,Planungsrichtwerte_Übersicht!$C$13,Planungsrichtwerte_Übersicht!$C$19))</f>
        <v>35</v>
      </c>
      <c r="G319" s="17"/>
      <c r="H319" s="17"/>
    </row>
    <row r="320" spans="1:8" x14ac:dyDescent="0.2">
      <c r="A320" s="4">
        <v>31.3</v>
      </c>
      <c r="B320" s="4">
        <f ca="1">IF(AND(Schalltool_HERZ!$K$28="JA",$C$3&gt;0),A320,0)</f>
        <v>31.3</v>
      </c>
      <c r="C320" s="16">
        <f t="shared" ca="1" si="4"/>
        <v>19.117614522129692</v>
      </c>
      <c r="D320" s="4">
        <f ca="1">IF(Bezug!$G$2=1,Planungsrichtwerte_Übersicht!$C$5,IF(Bezug!$G$2=2,Planungsrichtwerte_Übersicht!$C$11,Planungsrichtwerte_Übersicht!$C$17))</f>
        <v>45</v>
      </c>
      <c r="E320" s="4">
        <f ca="1">IF(Bezug!$G$2=1,Planungsrichtwerte_Übersicht!$C$6,IF(Bezug!$G$2=2,"-",Planungsrichtwerte_Übersicht!$C$18))</f>
        <v>40</v>
      </c>
      <c r="F320" s="4">
        <f ca="1">IF(Bezug!$G$2=1,Planungsrichtwerte_Übersicht!$C$7,IF(Bezug!$G$2=2,Planungsrichtwerte_Übersicht!$C$13,Planungsrichtwerte_Übersicht!$C$19))</f>
        <v>35</v>
      </c>
      <c r="G320" s="17"/>
      <c r="H320" s="17"/>
    </row>
    <row r="321" spans="1:8" x14ac:dyDescent="0.2">
      <c r="A321" s="4">
        <v>31.4</v>
      </c>
      <c r="B321" s="4">
        <f ca="1">IF(AND(Schalltool_HERZ!$K$28="JA",$C$3&gt;0),A321,0)</f>
        <v>31.4</v>
      </c>
      <c r="C321" s="16">
        <f t="shared" ca="1" si="4"/>
        <v>19.089908311594364</v>
      </c>
      <c r="D321" s="4">
        <f ca="1">IF(Bezug!$G$2=1,Planungsrichtwerte_Übersicht!$C$5,IF(Bezug!$G$2=2,Planungsrichtwerte_Übersicht!$C$11,Planungsrichtwerte_Übersicht!$C$17))</f>
        <v>45</v>
      </c>
      <c r="E321" s="4">
        <f ca="1">IF(Bezug!$G$2=1,Planungsrichtwerte_Übersicht!$C$6,IF(Bezug!$G$2=2,"-",Planungsrichtwerte_Übersicht!$C$18))</f>
        <v>40</v>
      </c>
      <c r="F321" s="4">
        <f ca="1">IF(Bezug!$G$2=1,Planungsrichtwerte_Übersicht!$C$7,IF(Bezug!$G$2=2,Planungsrichtwerte_Übersicht!$C$13,Planungsrichtwerte_Übersicht!$C$19))</f>
        <v>35</v>
      </c>
      <c r="G321" s="17"/>
      <c r="H321" s="17"/>
    </row>
    <row r="322" spans="1:8" x14ac:dyDescent="0.2">
      <c r="A322" s="4">
        <v>31.5</v>
      </c>
      <c r="B322" s="4">
        <f ca="1">IF(AND(Schalltool_HERZ!$K$28="JA",$C$3&gt;0),A322,0)</f>
        <v>31.5</v>
      </c>
      <c r="C322" s="16">
        <f t="shared" ca="1" si="4"/>
        <v>19.062290197266648</v>
      </c>
      <c r="D322" s="4">
        <f ca="1">IF(Bezug!$G$2=1,Planungsrichtwerte_Übersicht!$C$5,IF(Bezug!$G$2=2,Planungsrichtwerte_Übersicht!$C$11,Planungsrichtwerte_Übersicht!$C$17))</f>
        <v>45</v>
      </c>
      <c r="E322" s="4">
        <f ca="1">IF(Bezug!$G$2=1,Planungsrichtwerte_Übersicht!$C$6,IF(Bezug!$G$2=2,"-",Planungsrichtwerte_Übersicht!$C$18))</f>
        <v>40</v>
      </c>
      <c r="F322" s="4">
        <f ca="1">IF(Bezug!$G$2=1,Planungsrichtwerte_Übersicht!$C$7,IF(Bezug!$G$2=2,Planungsrichtwerte_Übersicht!$C$13,Planungsrichtwerte_Übersicht!$C$19))</f>
        <v>35</v>
      </c>
      <c r="G322" s="17"/>
      <c r="H322" s="17"/>
    </row>
    <row r="323" spans="1:8" x14ac:dyDescent="0.2">
      <c r="A323" s="4">
        <v>31.6</v>
      </c>
      <c r="B323" s="4">
        <f ca="1">IF(AND(Schalltool_HERZ!$K$28="JA",$C$3&gt;0),A323,0)</f>
        <v>31.6</v>
      </c>
      <c r="C323" s="16">
        <f t="shared" ca="1" si="4"/>
        <v>19.034759620690586</v>
      </c>
      <c r="D323" s="4">
        <f ca="1">IF(Bezug!$G$2=1,Planungsrichtwerte_Übersicht!$C$5,IF(Bezug!$G$2=2,Planungsrichtwerte_Übersicht!$C$11,Planungsrichtwerte_Übersicht!$C$17))</f>
        <v>45</v>
      </c>
      <c r="E323" s="4">
        <f ca="1">IF(Bezug!$G$2=1,Planungsrichtwerte_Übersicht!$C$6,IF(Bezug!$G$2=2,"-",Planungsrichtwerte_Übersicht!$C$18))</f>
        <v>40</v>
      </c>
      <c r="F323" s="4">
        <f ca="1">IF(Bezug!$G$2=1,Planungsrichtwerte_Übersicht!$C$7,IF(Bezug!$G$2=2,Planungsrichtwerte_Übersicht!$C$13,Planungsrichtwerte_Übersicht!$C$19))</f>
        <v>35</v>
      </c>
      <c r="G323" s="17"/>
      <c r="H323" s="17"/>
    </row>
    <row r="324" spans="1:8" x14ac:dyDescent="0.2">
      <c r="A324" s="4">
        <v>31.7</v>
      </c>
      <c r="B324" s="4">
        <f ca="1">IF(AND(Schalltool_HERZ!$K$28="JA",$C$3&gt;0),A324,0)</f>
        <v>31.7</v>
      </c>
      <c r="C324" s="16">
        <f t="shared" ca="1" si="4"/>
        <v>19.007316028703627</v>
      </c>
      <c r="D324" s="4">
        <f ca="1">IF(Bezug!$G$2=1,Planungsrichtwerte_Übersicht!$C$5,IF(Bezug!$G$2=2,Planungsrichtwerte_Übersicht!$C$11,Planungsrichtwerte_Übersicht!$C$17))</f>
        <v>45</v>
      </c>
      <c r="E324" s="4">
        <f ca="1">IF(Bezug!$G$2=1,Planungsrichtwerte_Übersicht!$C$6,IF(Bezug!$G$2=2,"-",Planungsrichtwerte_Übersicht!$C$18))</f>
        <v>40</v>
      </c>
      <c r="F324" s="4">
        <f ca="1">IF(Bezug!$G$2=1,Planungsrichtwerte_Übersicht!$C$7,IF(Bezug!$G$2=2,Planungsrichtwerte_Übersicht!$C$13,Planungsrichtwerte_Übersicht!$C$19))</f>
        <v>35</v>
      </c>
      <c r="G324" s="17"/>
      <c r="H324" s="17"/>
    </row>
    <row r="325" spans="1:8" x14ac:dyDescent="0.2">
      <c r="A325" s="4">
        <v>31.8</v>
      </c>
      <c r="B325" s="4">
        <f ca="1">IF(AND(Schalltool_HERZ!$K$28="JA",$C$3&gt;0),A325,0)</f>
        <v>31.8</v>
      </c>
      <c r="C325" s="16">
        <f t="shared" ca="1" si="4"/>
        <v>18.979958873370009</v>
      </c>
      <c r="D325" s="4">
        <f ca="1">IF(Bezug!$G$2=1,Planungsrichtwerte_Übersicht!$C$5,IF(Bezug!$G$2=2,Planungsrichtwerte_Übersicht!$C$11,Planungsrichtwerte_Übersicht!$C$17))</f>
        <v>45</v>
      </c>
      <c r="E325" s="4">
        <f ca="1">IF(Bezug!$G$2=1,Planungsrichtwerte_Übersicht!$C$6,IF(Bezug!$G$2=2,"-",Planungsrichtwerte_Übersicht!$C$18))</f>
        <v>40</v>
      </c>
      <c r="F325" s="4">
        <f ca="1">IF(Bezug!$G$2=1,Planungsrichtwerte_Übersicht!$C$7,IF(Bezug!$G$2=2,Planungsrichtwerte_Übersicht!$C$13,Planungsrichtwerte_Übersicht!$C$19))</f>
        <v>35</v>
      </c>
      <c r="G325" s="17"/>
      <c r="H325" s="17"/>
    </row>
    <row r="326" spans="1:8" x14ac:dyDescent="0.2">
      <c r="A326" s="4">
        <v>31.9</v>
      </c>
      <c r="B326" s="4">
        <f ca="1">IF(AND(Schalltool_HERZ!$K$28="JA",$C$3&gt;0),A326,0)</f>
        <v>31.9</v>
      </c>
      <c r="C326" s="16">
        <f t="shared" ca="1" si="4"/>
        <v>18.952687611915039</v>
      </c>
      <c r="D326" s="4">
        <f ca="1">IF(Bezug!$G$2=1,Planungsrichtwerte_Übersicht!$C$5,IF(Bezug!$G$2=2,Planungsrichtwerte_Übersicht!$C$11,Planungsrichtwerte_Übersicht!$C$17))</f>
        <v>45</v>
      </c>
      <c r="E326" s="4">
        <f ca="1">IF(Bezug!$G$2=1,Planungsrichtwerte_Übersicht!$C$6,IF(Bezug!$G$2=2,"-",Planungsrichtwerte_Übersicht!$C$18))</f>
        <v>40</v>
      </c>
      <c r="F326" s="4">
        <f ca="1">IF(Bezug!$G$2=1,Planungsrichtwerte_Übersicht!$C$7,IF(Bezug!$G$2=2,Planungsrichtwerte_Übersicht!$C$13,Planungsrichtwerte_Übersicht!$C$19))</f>
        <v>35</v>
      </c>
      <c r="G326" s="17"/>
      <c r="H326" s="17"/>
    </row>
    <row r="327" spans="1:8" x14ac:dyDescent="0.2">
      <c r="A327" s="4">
        <v>32</v>
      </c>
      <c r="B327" s="4">
        <f ca="1">IF(AND(Schalltool_HERZ!$K$28="JA",$C$3&gt;0),A327,0)</f>
        <v>32</v>
      </c>
      <c r="C327" s="16">
        <f t="shared" ca="1" si="4"/>
        <v>18.92550170666054</v>
      </c>
      <c r="D327" s="4">
        <f ca="1">IF(Bezug!$G$2=1,Planungsrichtwerte_Übersicht!$C$5,IF(Bezug!$G$2=2,Planungsrichtwerte_Übersicht!$C$11,Planungsrichtwerte_Übersicht!$C$17))</f>
        <v>45</v>
      </c>
      <c r="E327" s="4">
        <f ca="1">IF(Bezug!$G$2=1,Planungsrichtwerte_Übersicht!$C$6,IF(Bezug!$G$2=2,"-",Planungsrichtwerte_Übersicht!$C$18))</f>
        <v>40</v>
      </c>
      <c r="F327" s="4">
        <f ca="1">IF(Bezug!$G$2=1,Planungsrichtwerte_Übersicht!$C$7,IF(Bezug!$G$2=2,Planungsrichtwerte_Übersicht!$C$13,Planungsrichtwerte_Übersicht!$C$19))</f>
        <v>35</v>
      </c>
      <c r="G327" s="17"/>
      <c r="H327" s="17"/>
    </row>
    <row r="328" spans="1:8" x14ac:dyDescent="0.2">
      <c r="A328" s="4">
        <v>32.1</v>
      </c>
      <c r="B328" s="4">
        <f ca="1">IF(AND(Schalltool_HERZ!$K$28="JA",$C$3&gt;0),A328,0)</f>
        <v>32.1</v>
      </c>
      <c r="C328" s="16">
        <f t="shared" ca="1" si="4"/>
        <v>18.898400624961219</v>
      </c>
      <c r="D328" s="4">
        <f ca="1">IF(Bezug!$G$2=1,Planungsrichtwerte_Übersicht!$C$5,IF(Bezug!$G$2=2,Planungsrichtwerte_Übersicht!$C$11,Planungsrichtwerte_Übersicht!$C$17))</f>
        <v>45</v>
      </c>
      <c r="E328" s="4">
        <f ca="1">IF(Bezug!$G$2=1,Planungsrichtwerte_Übersicht!$C$6,IF(Bezug!$G$2=2,"-",Planungsrichtwerte_Übersicht!$C$18))</f>
        <v>40</v>
      </c>
      <c r="F328" s="4">
        <f ca="1">IF(Bezug!$G$2=1,Planungsrichtwerte_Übersicht!$C$7,IF(Bezug!$G$2=2,Planungsrichtwerte_Übersicht!$C$13,Planungsrichtwerte_Übersicht!$C$19))</f>
        <v>35</v>
      </c>
      <c r="G328" s="17"/>
      <c r="H328" s="17"/>
    </row>
    <row r="329" spans="1:8" x14ac:dyDescent="0.2">
      <c r="A329" s="4">
        <v>32.200000000000003</v>
      </c>
      <c r="B329" s="4">
        <f ca="1">IF(AND(Schalltool_HERZ!$K$28="JA",$C$3&gt;0),A329,0)</f>
        <v>32.200000000000003</v>
      </c>
      <c r="C329" s="16">
        <f t="shared" ref="C329:C392" ca="1" si="5">$C$3+10*LOG($C$2/(4*PI()*B329^2))+$C$4+$C$5</f>
        <v>18.871383839142041</v>
      </c>
      <c r="D329" s="4">
        <f ca="1">IF(Bezug!$G$2=1,Planungsrichtwerte_Übersicht!$C$5,IF(Bezug!$G$2=2,Planungsrichtwerte_Übersicht!$C$11,Planungsrichtwerte_Übersicht!$C$17))</f>
        <v>45</v>
      </c>
      <c r="E329" s="4">
        <f ca="1">IF(Bezug!$G$2=1,Planungsrichtwerte_Übersicht!$C$6,IF(Bezug!$G$2=2,"-",Planungsrichtwerte_Übersicht!$C$18))</f>
        <v>40</v>
      </c>
      <c r="F329" s="4">
        <f ca="1">IF(Bezug!$G$2=1,Planungsrichtwerte_Übersicht!$C$7,IF(Bezug!$G$2=2,Planungsrichtwerte_Übersicht!$C$13,Planungsrichtwerte_Übersicht!$C$19))</f>
        <v>35</v>
      </c>
      <c r="G329" s="17"/>
      <c r="H329" s="17"/>
    </row>
    <row r="330" spans="1:8" x14ac:dyDescent="0.2">
      <c r="A330" s="4">
        <v>32.299999999999997</v>
      </c>
      <c r="B330" s="4">
        <f ca="1">IF(AND(Schalltool_HERZ!$K$28="JA",$C$3&gt;0),A330,0)</f>
        <v>32.299999999999997</v>
      </c>
      <c r="C330" s="16">
        <f t="shared" ca="1" si="5"/>
        <v>18.844450826436606</v>
      </c>
      <c r="D330" s="4">
        <f ca="1">IF(Bezug!$G$2=1,Planungsrichtwerte_Übersicht!$C$5,IF(Bezug!$G$2=2,Planungsrichtwerte_Übersicht!$C$11,Planungsrichtwerte_Übersicht!$C$17))</f>
        <v>45</v>
      </c>
      <c r="E330" s="4">
        <f ca="1">IF(Bezug!$G$2=1,Planungsrichtwerte_Übersicht!$C$6,IF(Bezug!$G$2=2,"-",Planungsrichtwerte_Übersicht!$C$18))</f>
        <v>40</v>
      </c>
      <c r="F330" s="4">
        <f ca="1">IF(Bezug!$G$2=1,Planungsrichtwerte_Übersicht!$C$7,IF(Bezug!$G$2=2,Planungsrichtwerte_Übersicht!$C$13,Planungsrichtwerte_Übersicht!$C$19))</f>
        <v>35</v>
      </c>
      <c r="G330" s="17"/>
      <c r="H330" s="17"/>
    </row>
    <row r="331" spans="1:8" x14ac:dyDescent="0.2">
      <c r="A331" s="4">
        <v>32.4</v>
      </c>
      <c r="B331" s="4">
        <f ca="1">IF(AND(Schalltool_HERZ!$K$28="JA",$C$3&gt;0),A331,0)</f>
        <v>32.4</v>
      </c>
      <c r="C331" s="16">
        <f t="shared" ca="1" si="5"/>
        <v>18.817601068926422</v>
      </c>
      <c r="D331" s="4">
        <f ca="1">IF(Bezug!$G$2=1,Planungsrichtwerte_Übersicht!$C$5,IF(Bezug!$G$2=2,Planungsrichtwerte_Übersicht!$C$11,Planungsrichtwerte_Übersicht!$C$17))</f>
        <v>45</v>
      </c>
      <c r="E331" s="4">
        <f ca="1">IF(Bezug!$G$2=1,Planungsrichtwerte_Übersicht!$C$6,IF(Bezug!$G$2=2,"-",Planungsrichtwerte_Übersicht!$C$18))</f>
        <v>40</v>
      </c>
      <c r="F331" s="4">
        <f ca="1">IF(Bezug!$G$2=1,Planungsrichtwerte_Übersicht!$C$7,IF(Bezug!$G$2=2,Planungsrichtwerte_Übersicht!$C$13,Planungsrichtwerte_Übersicht!$C$19))</f>
        <v>35</v>
      </c>
      <c r="G331" s="17"/>
      <c r="H331" s="17"/>
    </row>
    <row r="332" spans="1:8" x14ac:dyDescent="0.2">
      <c r="A332" s="4">
        <v>32.5</v>
      </c>
      <c r="B332" s="4">
        <f ca="1">IF(AND(Schalltool_HERZ!$K$28="JA",$C$3&gt;0),A332,0)</f>
        <v>32.5</v>
      </c>
      <c r="C332" s="16">
        <f t="shared" ca="1" si="5"/>
        <v>18.790834053481177</v>
      </c>
      <c r="D332" s="4">
        <f ca="1">IF(Bezug!$G$2=1,Planungsrichtwerte_Übersicht!$C$5,IF(Bezug!$G$2=2,Planungsrichtwerte_Übersicht!$C$11,Planungsrichtwerte_Übersicht!$C$17))</f>
        <v>45</v>
      </c>
      <c r="E332" s="4">
        <f ca="1">IF(Bezug!$G$2=1,Planungsrichtwerte_Übersicht!$C$6,IF(Bezug!$G$2=2,"-",Planungsrichtwerte_Übersicht!$C$18))</f>
        <v>40</v>
      </c>
      <c r="F332" s="4">
        <f ca="1">IF(Bezug!$G$2=1,Planungsrichtwerte_Übersicht!$C$7,IF(Bezug!$G$2=2,Planungsrichtwerte_Übersicht!$C$13,Planungsrichtwerte_Übersicht!$C$19))</f>
        <v>35</v>
      </c>
      <c r="G332" s="17"/>
      <c r="H332" s="17"/>
    </row>
    <row r="333" spans="1:8" x14ac:dyDescent="0.2">
      <c r="A333" s="4">
        <v>32.6</v>
      </c>
      <c r="B333" s="4">
        <f ca="1">IF(AND(Schalltool_HERZ!$K$28="JA",$C$3&gt;0),A333,0)</f>
        <v>32.6</v>
      </c>
      <c r="C333" s="16">
        <f t="shared" ca="1" si="5"/>
        <v>18.764149271699878</v>
      </c>
      <c r="D333" s="4">
        <f ca="1">IF(Bezug!$G$2=1,Planungsrichtwerte_Übersicht!$C$5,IF(Bezug!$G$2=2,Planungsrichtwerte_Übersicht!$C$11,Planungsrichtwerte_Übersicht!$C$17))</f>
        <v>45</v>
      </c>
      <c r="E333" s="4">
        <f ca="1">IF(Bezug!$G$2=1,Planungsrichtwerte_Übersicht!$C$6,IF(Bezug!$G$2=2,"-",Planungsrichtwerte_Übersicht!$C$18))</f>
        <v>40</v>
      </c>
      <c r="F333" s="4">
        <f ca="1">IF(Bezug!$G$2=1,Planungsrichtwerte_Übersicht!$C$7,IF(Bezug!$G$2=2,Planungsrichtwerte_Übersicht!$C$13,Planungsrichtwerte_Übersicht!$C$19))</f>
        <v>35</v>
      </c>
      <c r="G333" s="17"/>
      <c r="H333" s="17"/>
    </row>
    <row r="334" spans="1:8" x14ac:dyDescent="0.2">
      <c r="A334" s="4">
        <v>32.700000000000003</v>
      </c>
      <c r="B334" s="4">
        <f ca="1">IF(AND(Schalltool_HERZ!$K$28="JA",$C$3&gt;0),A334,0)</f>
        <v>32.700000000000003</v>
      </c>
      <c r="C334" s="16">
        <f t="shared" ca="1" si="5"/>
        <v>18.737546219852938</v>
      </c>
      <c r="D334" s="4">
        <f ca="1">IF(Bezug!$G$2=1,Planungsrichtwerte_Übersicht!$C$5,IF(Bezug!$G$2=2,Planungsrichtwerte_Übersicht!$C$11,Planungsrichtwerte_Übersicht!$C$17))</f>
        <v>45</v>
      </c>
      <c r="E334" s="4">
        <f ca="1">IF(Bezug!$G$2=1,Planungsrichtwerte_Übersicht!$C$6,IF(Bezug!$G$2=2,"-",Planungsrichtwerte_Übersicht!$C$18))</f>
        <v>40</v>
      </c>
      <c r="F334" s="4">
        <f ca="1">IF(Bezug!$G$2=1,Planungsrichtwerte_Übersicht!$C$7,IF(Bezug!$G$2=2,Planungsrichtwerte_Übersicht!$C$13,Planungsrichtwerte_Übersicht!$C$19))</f>
        <v>35</v>
      </c>
      <c r="G334" s="17"/>
      <c r="H334" s="17"/>
    </row>
    <row r="335" spans="1:8" x14ac:dyDescent="0.2">
      <c r="A335" s="4">
        <v>32.799999999999997</v>
      </c>
      <c r="B335" s="4">
        <f ca="1">IF(AND(Schalltool_HERZ!$K$28="JA",$C$3&gt;0),A335,0)</f>
        <v>32.799999999999997</v>
      </c>
      <c r="C335" s="16">
        <f t="shared" ca="1" si="5"/>
        <v>18.711024398825082</v>
      </c>
      <c r="D335" s="4">
        <f ca="1">IF(Bezug!$G$2=1,Planungsrichtwerte_Übersicht!$C$5,IF(Bezug!$G$2=2,Planungsrichtwerte_Übersicht!$C$11,Planungsrichtwerte_Übersicht!$C$17))</f>
        <v>45</v>
      </c>
      <c r="E335" s="4">
        <f ca="1">IF(Bezug!$G$2=1,Planungsrichtwerte_Übersicht!$C$6,IF(Bezug!$G$2=2,"-",Planungsrichtwerte_Übersicht!$C$18))</f>
        <v>40</v>
      </c>
      <c r="F335" s="4">
        <f ca="1">IF(Bezug!$G$2=1,Planungsrichtwerte_Übersicht!$C$7,IF(Bezug!$G$2=2,Planungsrichtwerte_Übersicht!$C$13,Planungsrichtwerte_Übersicht!$C$19))</f>
        <v>35</v>
      </c>
      <c r="G335" s="17"/>
      <c r="H335" s="17"/>
    </row>
    <row r="336" spans="1:8" x14ac:dyDescent="0.2">
      <c r="A336" s="4">
        <v>32.9</v>
      </c>
      <c r="B336" s="4">
        <f ca="1">IF(AND(Schalltool_HERZ!$K$28="JA",$C$3&gt;0),A336,0)</f>
        <v>32.9</v>
      </c>
      <c r="C336" s="16">
        <f t="shared" ca="1" si="5"/>
        <v>18.684583314059175</v>
      </c>
      <c r="D336" s="4">
        <f ca="1">IF(Bezug!$G$2=1,Planungsrichtwerte_Übersicht!$C$5,IF(Bezug!$G$2=2,Planungsrichtwerte_Übersicht!$C$11,Planungsrichtwerte_Übersicht!$C$17))</f>
        <v>45</v>
      </c>
      <c r="E336" s="4">
        <f ca="1">IF(Bezug!$G$2=1,Planungsrichtwerte_Übersicht!$C$6,IF(Bezug!$G$2=2,"-",Planungsrichtwerte_Übersicht!$C$18))</f>
        <v>40</v>
      </c>
      <c r="F336" s="4">
        <f ca="1">IF(Bezug!$G$2=1,Planungsrichtwerte_Übersicht!$C$7,IF(Bezug!$G$2=2,Planungsrichtwerte_Übersicht!$C$13,Planungsrichtwerte_Übersicht!$C$19))</f>
        <v>35</v>
      </c>
      <c r="G336" s="17"/>
      <c r="H336" s="17"/>
    </row>
    <row r="337" spans="1:8" x14ac:dyDescent="0.2">
      <c r="A337" s="4">
        <v>33</v>
      </c>
      <c r="B337" s="4">
        <f ca="1">IF(AND(Schalltool_HERZ!$K$28="JA",$C$3&gt;0),A337,0)</f>
        <v>33</v>
      </c>
      <c r="C337" s="16">
        <f t="shared" ca="1" si="5"/>
        <v>18.658222475500914</v>
      </c>
      <c r="D337" s="4">
        <f ca="1">IF(Bezug!$G$2=1,Planungsrichtwerte_Übersicht!$C$5,IF(Bezug!$G$2=2,Planungsrichtwerte_Übersicht!$C$11,Planungsrichtwerte_Übersicht!$C$17))</f>
        <v>45</v>
      </c>
      <c r="E337" s="4">
        <f ca="1">IF(Bezug!$G$2=1,Planungsrichtwerte_Übersicht!$C$6,IF(Bezug!$G$2=2,"-",Planungsrichtwerte_Übersicht!$C$18))</f>
        <v>40</v>
      </c>
      <c r="F337" s="4">
        <f ca="1">IF(Bezug!$G$2=1,Planungsrichtwerte_Übersicht!$C$7,IF(Bezug!$G$2=2,Planungsrichtwerte_Übersicht!$C$13,Planungsrichtwerte_Übersicht!$C$19))</f>
        <v>35</v>
      </c>
      <c r="G337" s="17"/>
      <c r="H337" s="17"/>
    </row>
    <row r="338" spans="1:8" x14ac:dyDescent="0.2">
      <c r="A338" s="4">
        <v>33.1</v>
      </c>
      <c r="B338" s="4">
        <f ca="1">IF(AND(Schalltool_HERZ!$K$28="JA",$C$3&gt;0),A338,0)</f>
        <v>33.1</v>
      </c>
      <c r="C338" s="16">
        <f t="shared" ca="1" si="5"/>
        <v>18.631941397544288</v>
      </c>
      <c r="D338" s="4">
        <f ca="1">IF(Bezug!$G$2=1,Planungsrichtwerte_Übersicht!$C$5,IF(Bezug!$G$2=2,Planungsrichtwerte_Übersicht!$C$11,Planungsrichtwerte_Übersicht!$C$17))</f>
        <v>45</v>
      </c>
      <c r="E338" s="4">
        <f ca="1">IF(Bezug!$G$2=1,Planungsrichtwerte_Übersicht!$C$6,IF(Bezug!$G$2=2,"-",Planungsrichtwerte_Übersicht!$C$18))</f>
        <v>40</v>
      </c>
      <c r="F338" s="4">
        <f ca="1">IF(Bezug!$G$2=1,Planungsrichtwerte_Übersicht!$C$7,IF(Bezug!$G$2=2,Planungsrichtwerte_Übersicht!$C$13,Planungsrichtwerte_Übersicht!$C$19))</f>
        <v>35</v>
      </c>
      <c r="G338" s="17"/>
      <c r="H338" s="17"/>
    </row>
    <row r="339" spans="1:8" x14ac:dyDescent="0.2">
      <c r="A339" s="4">
        <v>33.200000000000003</v>
      </c>
      <c r="B339" s="4">
        <f ca="1">IF(AND(Schalltool_HERZ!$K$28="JA",$C$3&gt;0),A339,0)</f>
        <v>33.200000000000003</v>
      </c>
      <c r="C339" s="16">
        <f t="shared" ca="1" si="5"/>
        <v>18.605739598977934</v>
      </c>
      <c r="D339" s="4">
        <f ca="1">IF(Bezug!$G$2=1,Planungsrichtwerte_Übersicht!$C$5,IF(Bezug!$G$2=2,Planungsrichtwerte_Übersicht!$C$11,Planungsrichtwerte_Übersicht!$C$17))</f>
        <v>45</v>
      </c>
      <c r="E339" s="4">
        <f ca="1">IF(Bezug!$G$2=1,Planungsrichtwerte_Übersicht!$C$6,IF(Bezug!$G$2=2,"-",Planungsrichtwerte_Übersicht!$C$18))</f>
        <v>40</v>
      </c>
      <c r="F339" s="4">
        <f ca="1">IF(Bezug!$G$2=1,Planungsrichtwerte_Übersicht!$C$7,IF(Bezug!$G$2=2,Planungsrichtwerte_Übersicht!$C$13,Planungsrichtwerte_Übersicht!$C$19))</f>
        <v>35</v>
      </c>
      <c r="G339" s="17"/>
      <c r="H339" s="17"/>
    </row>
    <row r="340" spans="1:8" x14ac:dyDescent="0.2">
      <c r="A340" s="4">
        <v>33.299999999999997</v>
      </c>
      <c r="B340" s="4">
        <f ca="1">IF(AND(Schalltool_HERZ!$K$28="JA",$C$3&gt;0),A340,0)</f>
        <v>33.299999999999997</v>
      </c>
      <c r="C340" s="16">
        <f t="shared" ca="1" si="5"/>
        <v>18.579616602932262</v>
      </c>
      <c r="D340" s="4">
        <f ca="1">IF(Bezug!$G$2=1,Planungsrichtwerte_Übersicht!$C$5,IF(Bezug!$G$2=2,Planungsrichtwerte_Übersicht!$C$11,Planungsrichtwerte_Übersicht!$C$17))</f>
        <v>45</v>
      </c>
      <c r="E340" s="4">
        <f ca="1">IF(Bezug!$G$2=1,Planungsrichtwerte_Übersicht!$C$6,IF(Bezug!$G$2=2,"-",Planungsrichtwerte_Übersicht!$C$18))</f>
        <v>40</v>
      </c>
      <c r="F340" s="4">
        <f ca="1">IF(Bezug!$G$2=1,Planungsrichtwerte_Übersicht!$C$7,IF(Bezug!$G$2=2,Planungsrichtwerte_Übersicht!$C$13,Planungsrichtwerte_Übersicht!$C$19))</f>
        <v>35</v>
      </c>
      <c r="G340" s="17"/>
      <c r="H340" s="17"/>
    </row>
    <row r="341" spans="1:8" x14ac:dyDescent="0.2">
      <c r="A341" s="4">
        <v>33.4</v>
      </c>
      <c r="B341" s="4">
        <f ca="1">IF(AND(Schalltool_HERZ!$K$28="JA",$C$3&gt;0),A341,0)</f>
        <v>33.4</v>
      </c>
      <c r="C341" s="16">
        <f t="shared" ca="1" si="5"/>
        <v>18.553571936827375</v>
      </c>
      <c r="D341" s="4">
        <f ca="1">IF(Bezug!$G$2=1,Planungsrichtwerte_Übersicht!$C$5,IF(Bezug!$G$2=2,Planungsrichtwerte_Übersicht!$C$11,Planungsrichtwerte_Übersicht!$C$17))</f>
        <v>45</v>
      </c>
      <c r="E341" s="4">
        <f ca="1">IF(Bezug!$G$2=1,Planungsrichtwerte_Übersicht!$C$6,IF(Bezug!$G$2=2,"-",Planungsrichtwerte_Übersicht!$C$18))</f>
        <v>40</v>
      </c>
      <c r="F341" s="4">
        <f ca="1">IF(Bezug!$G$2=1,Planungsrichtwerte_Übersicht!$C$7,IF(Bezug!$G$2=2,Planungsrichtwerte_Übersicht!$C$13,Planungsrichtwerte_Übersicht!$C$19))</f>
        <v>35</v>
      </c>
      <c r="G341" s="17"/>
      <c r="H341" s="17"/>
    </row>
    <row r="342" spans="1:8" x14ac:dyDescent="0.2">
      <c r="A342" s="4">
        <v>33.5</v>
      </c>
      <c r="B342" s="4">
        <f ca="1">IF(AND(Schalltool_HERZ!$K$28="JA",$C$3&gt;0),A342,0)</f>
        <v>33.5</v>
      </c>
      <c r="C342" s="16">
        <f t="shared" ca="1" si="5"/>
        <v>18.527605132321753</v>
      </c>
      <c r="D342" s="4">
        <f ca="1">IF(Bezug!$G$2=1,Planungsrichtwerte_Übersicht!$C$5,IF(Bezug!$G$2=2,Planungsrichtwerte_Übersicht!$C$11,Planungsrichtwerte_Übersicht!$C$17))</f>
        <v>45</v>
      </c>
      <c r="E342" s="4">
        <f ca="1">IF(Bezug!$G$2=1,Planungsrichtwerte_Übersicht!$C$6,IF(Bezug!$G$2=2,"-",Planungsrichtwerte_Übersicht!$C$18))</f>
        <v>40</v>
      </c>
      <c r="F342" s="4">
        <f ca="1">IF(Bezug!$G$2=1,Planungsrichtwerte_Übersicht!$C$7,IF(Bezug!$G$2=2,Planungsrichtwerte_Übersicht!$C$13,Planungsrichtwerte_Übersicht!$C$19))</f>
        <v>35</v>
      </c>
      <c r="G342" s="17"/>
      <c r="H342" s="17"/>
    </row>
    <row r="343" spans="1:8" x14ac:dyDescent="0.2">
      <c r="A343" s="4">
        <v>33.6</v>
      </c>
      <c r="B343" s="4">
        <f ca="1">IF(AND(Schalltool_HERZ!$K$28="JA",$C$3&gt;0),A343,0)</f>
        <v>33.6</v>
      </c>
      <c r="C343" s="16">
        <f t="shared" ca="1" si="5"/>
        <v>18.501715725261782</v>
      </c>
      <c r="D343" s="4">
        <f ca="1">IF(Bezug!$G$2=1,Planungsrichtwerte_Übersicht!$C$5,IF(Bezug!$G$2=2,Planungsrichtwerte_Übersicht!$C$11,Planungsrichtwerte_Übersicht!$C$17))</f>
        <v>45</v>
      </c>
      <c r="E343" s="4">
        <f ca="1">IF(Bezug!$G$2=1,Planungsrichtwerte_Übersicht!$C$6,IF(Bezug!$G$2=2,"-",Planungsrichtwerte_Übersicht!$C$18))</f>
        <v>40</v>
      </c>
      <c r="F343" s="4">
        <f ca="1">IF(Bezug!$G$2=1,Planungsrichtwerte_Übersicht!$C$7,IF(Bezug!$G$2=2,Planungsrichtwerte_Übersicht!$C$13,Planungsrichtwerte_Übersicht!$C$19))</f>
        <v>35</v>
      </c>
      <c r="G343" s="17"/>
      <c r="H343" s="17"/>
    </row>
    <row r="344" spans="1:8" x14ac:dyDescent="0.2">
      <c r="A344" s="4">
        <v>33.700000000000003</v>
      </c>
      <c r="B344" s="4">
        <f ca="1">IF(AND(Schalltool_HERZ!$K$28="JA",$C$3&gt;0),A344,0)</f>
        <v>33.700000000000003</v>
      </c>
      <c r="C344" s="16">
        <f t="shared" ca="1" si="5"/>
        <v>18.475903255631891</v>
      </c>
      <c r="D344" s="4">
        <f ca="1">IF(Bezug!$G$2=1,Planungsrichtwerte_Übersicht!$C$5,IF(Bezug!$G$2=2,Planungsrichtwerte_Übersicht!$C$11,Planungsrichtwerte_Übersicht!$C$17))</f>
        <v>45</v>
      </c>
      <c r="E344" s="4">
        <f ca="1">IF(Bezug!$G$2=1,Planungsrichtwerte_Übersicht!$C$6,IF(Bezug!$G$2=2,"-",Planungsrichtwerte_Übersicht!$C$18))</f>
        <v>40</v>
      </c>
      <c r="F344" s="4">
        <f ca="1">IF(Bezug!$G$2=1,Planungsrichtwerte_Übersicht!$C$7,IF(Bezug!$G$2=2,Planungsrichtwerte_Übersicht!$C$13,Planungsrichtwerte_Übersicht!$C$19))</f>
        <v>35</v>
      </c>
      <c r="G344" s="17"/>
      <c r="H344" s="17"/>
    </row>
    <row r="345" spans="1:8" x14ac:dyDescent="0.2">
      <c r="A345" s="4">
        <v>33.799999999999997</v>
      </c>
      <c r="B345" s="4">
        <f ca="1">IF(AND(Schalltool_HERZ!$K$28="JA",$C$3&gt;0),A345,0)</f>
        <v>33.799999999999997</v>
      </c>
      <c r="C345" s="16">
        <f t="shared" ca="1" si="5"/>
        <v>18.45016726750557</v>
      </c>
      <c r="D345" s="4">
        <f ca="1">IF(Bezug!$G$2=1,Planungsrichtwerte_Übersicht!$C$5,IF(Bezug!$G$2=2,Planungsrichtwerte_Übersicht!$C$11,Planungsrichtwerte_Übersicht!$C$17))</f>
        <v>45</v>
      </c>
      <c r="E345" s="4">
        <f ca="1">IF(Bezug!$G$2=1,Planungsrichtwerte_Übersicht!$C$6,IF(Bezug!$G$2=2,"-",Planungsrichtwerte_Übersicht!$C$18))</f>
        <v>40</v>
      </c>
      <c r="F345" s="4">
        <f ca="1">IF(Bezug!$G$2=1,Planungsrichtwerte_Übersicht!$C$7,IF(Bezug!$G$2=2,Planungsrichtwerte_Übersicht!$C$13,Planungsrichtwerte_Übersicht!$C$19))</f>
        <v>35</v>
      </c>
      <c r="G345" s="17"/>
      <c r="H345" s="17"/>
    </row>
    <row r="346" spans="1:8" x14ac:dyDescent="0.2">
      <c r="A346" s="4">
        <v>33.9</v>
      </c>
      <c r="B346" s="4">
        <f ca="1">IF(AND(Schalltool_HERZ!$K$28="JA",$C$3&gt;0),A346,0)</f>
        <v>33.9</v>
      </c>
      <c r="C346" s="16">
        <f t="shared" ca="1" si="5"/>
        <v>18.424507308997022</v>
      </c>
      <c r="D346" s="4">
        <f ca="1">IF(Bezug!$G$2=1,Planungsrichtwerte_Übersicht!$C$5,IF(Bezug!$G$2=2,Planungsrichtwerte_Übersicht!$C$11,Planungsrichtwerte_Übersicht!$C$17))</f>
        <v>45</v>
      </c>
      <c r="E346" s="4">
        <f ca="1">IF(Bezug!$G$2=1,Planungsrichtwerte_Übersicht!$C$6,IF(Bezug!$G$2=2,"-",Planungsrichtwerte_Übersicht!$C$18))</f>
        <v>40</v>
      </c>
      <c r="F346" s="4">
        <f ca="1">IF(Bezug!$G$2=1,Planungsrichtwerte_Übersicht!$C$7,IF(Bezug!$G$2=2,Planungsrichtwerte_Übersicht!$C$13,Planungsrichtwerte_Übersicht!$C$19))</f>
        <v>35</v>
      </c>
      <c r="G346" s="17"/>
      <c r="H346" s="17"/>
    </row>
    <row r="347" spans="1:8" x14ac:dyDescent="0.2">
      <c r="A347" s="4">
        <v>34</v>
      </c>
      <c r="B347" s="4">
        <f ca="1">IF(AND(Schalltool_HERZ!$K$28="JA",$C$3&gt;0),A347,0)</f>
        <v>34</v>
      </c>
      <c r="C347" s="16">
        <f t="shared" ca="1" si="5"/>
        <v>18.398922932213559</v>
      </c>
      <c r="D347" s="4">
        <f ca="1">IF(Bezug!$G$2=1,Planungsrichtwerte_Übersicht!$C$5,IF(Bezug!$G$2=2,Planungsrichtwerte_Übersicht!$C$11,Planungsrichtwerte_Übersicht!$C$17))</f>
        <v>45</v>
      </c>
      <c r="E347" s="4">
        <f ca="1">IF(Bezug!$G$2=1,Planungsrichtwerte_Übersicht!$C$6,IF(Bezug!$G$2=2,"-",Planungsrichtwerte_Übersicht!$C$18))</f>
        <v>40</v>
      </c>
      <c r="F347" s="4">
        <f ca="1">IF(Bezug!$G$2=1,Planungsrichtwerte_Übersicht!$C$7,IF(Bezug!$G$2=2,Planungsrichtwerte_Übersicht!$C$13,Planungsrichtwerte_Übersicht!$C$19))</f>
        <v>35</v>
      </c>
      <c r="G347" s="17"/>
      <c r="H347" s="17"/>
    </row>
    <row r="348" spans="1:8" x14ac:dyDescent="0.2">
      <c r="A348" s="4">
        <v>34.1</v>
      </c>
      <c r="B348" s="4">
        <f ca="1">IF(AND(Schalltool_HERZ!$K$28="JA",$C$3&gt;0),A348,0)</f>
        <v>34.1</v>
      </c>
      <c r="C348" s="16">
        <f t="shared" ca="1" si="5"/>
        <v>18.373413693208704</v>
      </c>
      <c r="D348" s="4">
        <f ca="1">IF(Bezug!$G$2=1,Planungsrichtwerte_Übersicht!$C$5,IF(Bezug!$G$2=2,Planungsrichtwerte_Übersicht!$C$11,Planungsrichtwerte_Übersicht!$C$17))</f>
        <v>45</v>
      </c>
      <c r="E348" s="4">
        <f ca="1">IF(Bezug!$G$2=1,Planungsrichtwerte_Übersicht!$C$6,IF(Bezug!$G$2=2,"-",Planungsrichtwerte_Übersicht!$C$18))</f>
        <v>40</v>
      </c>
      <c r="F348" s="4">
        <f ca="1">IF(Bezug!$G$2=1,Planungsrichtwerte_Übersicht!$C$7,IF(Bezug!$G$2=2,Planungsrichtwerte_Übersicht!$C$13,Planungsrichtwerte_Übersicht!$C$19))</f>
        <v>35</v>
      </c>
      <c r="G348" s="17"/>
      <c r="H348" s="17"/>
    </row>
    <row r="349" spans="1:8" x14ac:dyDescent="0.2">
      <c r="A349" s="4">
        <v>34.200000000000003</v>
      </c>
      <c r="B349" s="4">
        <f ca="1">IF(AND(Schalltool_HERZ!$K$28="JA",$C$3&gt;0),A349,0)</f>
        <v>34.200000000000003</v>
      </c>
      <c r="C349" s="16">
        <f t="shared" ca="1" si="5"/>
        <v>18.347979151935959</v>
      </c>
      <c r="D349" s="4">
        <f ca="1">IF(Bezug!$G$2=1,Planungsrichtwerte_Übersicht!$C$5,IF(Bezug!$G$2=2,Planungsrichtwerte_Übersicht!$C$11,Planungsrichtwerte_Übersicht!$C$17))</f>
        <v>45</v>
      </c>
      <c r="E349" s="4">
        <f ca="1">IF(Bezug!$G$2=1,Planungsrichtwerte_Übersicht!$C$6,IF(Bezug!$G$2=2,"-",Planungsrichtwerte_Übersicht!$C$18))</f>
        <v>40</v>
      </c>
      <c r="F349" s="4">
        <f ca="1">IF(Bezug!$G$2=1,Planungsrichtwerte_Übersicht!$C$7,IF(Bezug!$G$2=2,Planungsrichtwerte_Übersicht!$C$13,Planungsrichtwerte_Übersicht!$C$19))</f>
        <v>35</v>
      </c>
      <c r="G349" s="17"/>
      <c r="H349" s="17"/>
    </row>
    <row r="350" spans="1:8" x14ac:dyDescent="0.2">
      <c r="A350" s="4">
        <v>34.299999999999997</v>
      </c>
      <c r="B350" s="4">
        <f ca="1">IF(AND(Schalltool_HERZ!$K$28="JA",$C$3&gt;0),A350,0)</f>
        <v>34.299999999999997</v>
      </c>
      <c r="C350" s="16">
        <f t="shared" ca="1" si="5"/>
        <v>18.32261887220325</v>
      </c>
      <c r="D350" s="4">
        <f ca="1">IF(Bezug!$G$2=1,Planungsrichtwerte_Übersicht!$C$5,IF(Bezug!$G$2=2,Planungsrichtwerte_Übersicht!$C$11,Planungsrichtwerte_Übersicht!$C$17))</f>
        <v>45</v>
      </c>
      <c r="E350" s="4">
        <f ca="1">IF(Bezug!$G$2=1,Planungsrichtwerte_Übersicht!$C$6,IF(Bezug!$G$2=2,"-",Planungsrichtwerte_Übersicht!$C$18))</f>
        <v>40</v>
      </c>
      <c r="F350" s="4">
        <f ca="1">IF(Bezug!$G$2=1,Planungsrichtwerte_Übersicht!$C$7,IF(Bezug!$G$2=2,Planungsrichtwerte_Übersicht!$C$13,Planungsrichtwerte_Übersicht!$C$19))</f>
        <v>35</v>
      </c>
      <c r="G350" s="17"/>
      <c r="H350" s="17"/>
    </row>
    <row r="351" spans="1:8" x14ac:dyDescent="0.2">
      <c r="A351" s="4">
        <v>34.4</v>
      </c>
      <c r="B351" s="4">
        <f ca="1">IF(AND(Schalltool_HERZ!$K$28="JA",$C$3&gt;0),A351,0)</f>
        <v>34.4</v>
      </c>
      <c r="C351" s="16">
        <f t="shared" ca="1" si="5"/>
        <v>18.297332421628056</v>
      </c>
      <c r="D351" s="4">
        <f ca="1">IF(Bezug!$G$2=1,Planungsrichtwerte_Übersicht!$C$5,IF(Bezug!$G$2=2,Planungsrichtwerte_Übersicht!$C$11,Planungsrichtwerte_Übersicht!$C$17))</f>
        <v>45</v>
      </c>
      <c r="E351" s="4">
        <f ca="1">IF(Bezug!$G$2=1,Planungsrichtwerte_Übersicht!$C$6,IF(Bezug!$G$2=2,"-",Planungsrichtwerte_Übersicht!$C$18))</f>
        <v>40</v>
      </c>
      <c r="F351" s="4">
        <f ca="1">IF(Bezug!$G$2=1,Planungsrichtwerte_Übersicht!$C$7,IF(Bezug!$G$2=2,Planungsrichtwerte_Übersicht!$C$13,Planungsrichtwerte_Übersicht!$C$19))</f>
        <v>35</v>
      </c>
      <c r="G351" s="17"/>
      <c r="H351" s="17"/>
    </row>
    <row r="352" spans="1:8" x14ac:dyDescent="0.2">
      <c r="A352" s="4">
        <v>34.5</v>
      </c>
      <c r="B352" s="4">
        <f ca="1">IF(AND(Schalltool_HERZ!$K$28="JA",$C$3&gt;0),A352,0)</f>
        <v>34.5</v>
      </c>
      <c r="C352" s="16">
        <f t="shared" ca="1" si="5"/>
        <v>18.272119371593178</v>
      </c>
      <c r="D352" s="4">
        <f ca="1">IF(Bezug!$G$2=1,Planungsrichtwerte_Übersicht!$C$5,IF(Bezug!$G$2=2,Planungsrichtwerte_Übersicht!$C$11,Planungsrichtwerte_Übersicht!$C$17))</f>
        <v>45</v>
      </c>
      <c r="E352" s="4">
        <f ca="1">IF(Bezug!$G$2=1,Planungsrichtwerte_Übersicht!$C$6,IF(Bezug!$G$2=2,"-",Planungsrichtwerte_Übersicht!$C$18))</f>
        <v>40</v>
      </c>
      <c r="F352" s="4">
        <f ca="1">IF(Bezug!$G$2=1,Planungsrichtwerte_Übersicht!$C$7,IF(Bezug!$G$2=2,Planungsrichtwerte_Übersicht!$C$13,Planungsrichtwerte_Übersicht!$C$19))</f>
        <v>35</v>
      </c>
      <c r="G352" s="17"/>
      <c r="H352" s="17"/>
    </row>
    <row r="353" spans="1:8" x14ac:dyDescent="0.2">
      <c r="A353" s="4">
        <v>34.6</v>
      </c>
      <c r="B353" s="4">
        <f ca="1">IF(AND(Schalltool_HERZ!$K$28="JA",$C$3&gt;0),A353,0)</f>
        <v>34.6</v>
      </c>
      <c r="C353" s="16">
        <f t="shared" ca="1" si="5"/>
        <v>18.246979297203126</v>
      </c>
      <c r="D353" s="4">
        <f ca="1">IF(Bezug!$G$2=1,Planungsrichtwerte_Übersicht!$C$5,IF(Bezug!$G$2=2,Planungsrichtwerte_Übersicht!$C$11,Planungsrichtwerte_Übersicht!$C$17))</f>
        <v>45</v>
      </c>
      <c r="E353" s="4">
        <f ca="1">IF(Bezug!$G$2=1,Planungsrichtwerte_Übersicht!$C$6,IF(Bezug!$G$2=2,"-",Planungsrichtwerte_Übersicht!$C$18))</f>
        <v>40</v>
      </c>
      <c r="F353" s="4">
        <f ca="1">IF(Bezug!$G$2=1,Planungsrichtwerte_Übersicht!$C$7,IF(Bezug!$G$2=2,Planungsrichtwerte_Übersicht!$C$13,Planungsrichtwerte_Übersicht!$C$19))</f>
        <v>35</v>
      </c>
      <c r="G353" s="17"/>
      <c r="H353" s="17"/>
    </row>
    <row r="354" spans="1:8" x14ac:dyDescent="0.2">
      <c r="A354" s="4">
        <v>34.700000000000003</v>
      </c>
      <c r="B354" s="4">
        <f ca="1">IF(AND(Schalltool_HERZ!$K$28="JA",$C$3&gt;0),A354,0)</f>
        <v>34.700000000000003</v>
      </c>
      <c r="C354" s="16">
        <f t="shared" ca="1" si="5"/>
        <v>18.221911777241189</v>
      </c>
      <c r="D354" s="4">
        <f ca="1">IF(Bezug!$G$2=1,Planungsrichtwerte_Übersicht!$C$5,IF(Bezug!$G$2=2,Planungsrichtwerte_Übersicht!$C$11,Planungsrichtwerte_Übersicht!$C$17))</f>
        <v>45</v>
      </c>
      <c r="E354" s="4">
        <f ca="1">IF(Bezug!$G$2=1,Planungsrichtwerte_Übersicht!$C$6,IF(Bezug!$G$2=2,"-",Planungsrichtwerte_Übersicht!$C$18))</f>
        <v>40</v>
      </c>
      <c r="F354" s="4">
        <f ca="1">IF(Bezug!$G$2=1,Planungsrichtwerte_Übersicht!$C$7,IF(Bezug!$G$2=2,Planungsrichtwerte_Übersicht!$C$13,Planungsrichtwerte_Übersicht!$C$19))</f>
        <v>35</v>
      </c>
      <c r="G354" s="17"/>
      <c r="H354" s="17"/>
    </row>
    <row r="355" spans="1:8" x14ac:dyDescent="0.2">
      <c r="A355" s="4">
        <v>34.799999999999997</v>
      </c>
      <c r="B355" s="4">
        <f ca="1">IF(AND(Schalltool_HERZ!$K$28="JA",$C$3&gt;0),A355,0)</f>
        <v>34.799999999999997</v>
      </c>
      <c r="C355" s="16">
        <f t="shared" ca="1" si="5"/>
        <v>18.196916394127044</v>
      </c>
      <c r="D355" s="4">
        <f ca="1">IF(Bezug!$G$2=1,Planungsrichtwerte_Übersicht!$C$5,IF(Bezug!$G$2=2,Planungsrichtwerte_Übersicht!$C$11,Planungsrichtwerte_Übersicht!$C$17))</f>
        <v>45</v>
      </c>
      <c r="E355" s="4">
        <f ca="1">IF(Bezug!$G$2=1,Planungsrichtwerte_Übersicht!$C$6,IF(Bezug!$G$2=2,"-",Planungsrichtwerte_Übersicht!$C$18))</f>
        <v>40</v>
      </c>
      <c r="F355" s="4">
        <f ca="1">IF(Bezug!$G$2=1,Planungsrichtwerte_Übersicht!$C$7,IF(Bezug!$G$2=2,Planungsrichtwerte_Übersicht!$C$13,Planungsrichtwerte_Übersicht!$C$19))</f>
        <v>35</v>
      </c>
      <c r="G355" s="17"/>
      <c r="H355" s="17"/>
    </row>
    <row r="356" spans="1:8" x14ac:dyDescent="0.2">
      <c r="A356" s="4">
        <v>34.9</v>
      </c>
      <c r="B356" s="4">
        <f ca="1">IF(AND(Schalltool_HERZ!$K$28="JA",$C$3&gt;0),A356,0)</f>
        <v>34.9</v>
      </c>
      <c r="C356" s="16">
        <f t="shared" ca="1" si="5"/>
        <v>18.171992733875065</v>
      </c>
      <c r="D356" s="4">
        <f ca="1">IF(Bezug!$G$2=1,Planungsrichtwerte_Übersicht!$C$5,IF(Bezug!$G$2=2,Planungsrichtwerte_Übersicht!$C$11,Planungsrichtwerte_Übersicht!$C$17))</f>
        <v>45</v>
      </c>
      <c r="E356" s="4">
        <f ca="1">IF(Bezug!$G$2=1,Planungsrichtwerte_Übersicht!$C$6,IF(Bezug!$G$2=2,"-",Planungsrichtwerte_Übersicht!$C$18))</f>
        <v>40</v>
      </c>
      <c r="F356" s="4">
        <f ca="1">IF(Bezug!$G$2=1,Planungsrichtwerte_Übersicht!$C$7,IF(Bezug!$G$2=2,Planungsrichtwerte_Übersicht!$C$13,Planungsrichtwerte_Übersicht!$C$19))</f>
        <v>35</v>
      </c>
      <c r="G356" s="17"/>
      <c r="H356" s="17"/>
    </row>
    <row r="357" spans="1:8" x14ac:dyDescent="0.2">
      <c r="A357" s="4">
        <v>35</v>
      </c>
      <c r="B357" s="4">
        <f ca="1">IF(AND(Schalltool_HERZ!$K$28="JA",$C$3&gt;0),A357,0)</f>
        <v>35</v>
      </c>
      <c r="C357" s="16">
        <f t="shared" ca="1" si="5"/>
        <v>18.147140386053152</v>
      </c>
      <c r="D357" s="4">
        <f ca="1">IF(Bezug!$G$2=1,Planungsrichtwerte_Übersicht!$C$5,IF(Bezug!$G$2=2,Planungsrichtwerte_Übersicht!$C$11,Planungsrichtwerte_Übersicht!$C$17))</f>
        <v>45</v>
      </c>
      <c r="E357" s="4">
        <f ca="1">IF(Bezug!$G$2=1,Planungsrichtwerte_Übersicht!$C$6,IF(Bezug!$G$2=2,"-",Planungsrichtwerte_Übersicht!$C$18))</f>
        <v>40</v>
      </c>
      <c r="F357" s="4">
        <f ca="1">IF(Bezug!$G$2=1,Planungsrichtwerte_Übersicht!$C$7,IF(Bezug!$G$2=2,Planungsrichtwerte_Übersicht!$C$13,Planungsrichtwerte_Übersicht!$C$19))</f>
        <v>35</v>
      </c>
      <c r="G357" s="17"/>
      <c r="H357" s="17"/>
    </row>
    <row r="358" spans="1:8" x14ac:dyDescent="0.2">
      <c r="A358" s="4">
        <v>35.1</v>
      </c>
      <c r="B358" s="4">
        <f ca="1">IF(AND(Schalltool_HERZ!$K$28="JA",$C$3&gt;0),A358,0)</f>
        <v>35.1</v>
      </c>
      <c r="C358" s="16">
        <f t="shared" ca="1" si="5"/>
        <v>18.122358943742185</v>
      </c>
      <c r="D358" s="4">
        <f ca="1">IF(Bezug!$G$2=1,Planungsrichtwerte_Übersicht!$C$5,IF(Bezug!$G$2=2,Planungsrichtwerte_Übersicht!$C$11,Planungsrichtwerte_Übersicht!$C$17))</f>
        <v>45</v>
      </c>
      <c r="E358" s="4">
        <f ca="1">IF(Bezug!$G$2=1,Planungsrichtwerte_Übersicht!$C$6,IF(Bezug!$G$2=2,"-",Planungsrichtwerte_Übersicht!$C$18))</f>
        <v>40</v>
      </c>
      <c r="F358" s="4">
        <f ca="1">IF(Bezug!$G$2=1,Planungsrichtwerte_Übersicht!$C$7,IF(Bezug!$G$2=2,Planungsrichtwerte_Übersicht!$C$13,Planungsrichtwerte_Übersicht!$C$19))</f>
        <v>35</v>
      </c>
      <c r="G358" s="17"/>
      <c r="H358" s="17"/>
    </row>
    <row r="359" spans="1:8" x14ac:dyDescent="0.2">
      <c r="A359" s="4">
        <v>35.200000000000003</v>
      </c>
      <c r="B359" s="4">
        <f ca="1">IF(AND(Schalltool_HERZ!$K$28="JA",$C$3&gt;0),A359,0)</f>
        <v>35.200000000000003</v>
      </c>
      <c r="C359" s="16">
        <f t="shared" ca="1" si="5"/>
        <v>18.09764800349604</v>
      </c>
      <c r="D359" s="4">
        <f ca="1">IF(Bezug!$G$2=1,Planungsrichtwerte_Übersicht!$C$5,IF(Bezug!$G$2=2,Planungsrichtwerte_Übersicht!$C$11,Planungsrichtwerte_Übersicht!$C$17))</f>
        <v>45</v>
      </c>
      <c r="E359" s="4">
        <f ca="1">IF(Bezug!$G$2=1,Planungsrichtwerte_Übersicht!$C$6,IF(Bezug!$G$2=2,"-",Planungsrichtwerte_Übersicht!$C$18))</f>
        <v>40</v>
      </c>
      <c r="F359" s="4">
        <f ca="1">IF(Bezug!$G$2=1,Planungsrichtwerte_Übersicht!$C$7,IF(Bezug!$G$2=2,Planungsrichtwerte_Übersicht!$C$13,Planungsrichtwerte_Übersicht!$C$19))</f>
        <v>35</v>
      </c>
      <c r="G359" s="17"/>
      <c r="H359" s="17"/>
    </row>
    <row r="360" spans="1:8" x14ac:dyDescent="0.2">
      <c r="A360" s="4">
        <v>35.299999999999997</v>
      </c>
      <c r="B360" s="4">
        <f ca="1">IF(AND(Schalltool_HERZ!$K$28="JA",$C$3&gt;0),A360,0)</f>
        <v>35.299999999999997</v>
      </c>
      <c r="C360" s="16">
        <f t="shared" ca="1" si="5"/>
        <v>18.073007165302215</v>
      </c>
      <c r="D360" s="4">
        <f ca="1">IF(Bezug!$G$2=1,Planungsrichtwerte_Übersicht!$C$5,IF(Bezug!$G$2=2,Planungsrichtwerte_Übersicht!$C$11,Planungsrichtwerte_Übersicht!$C$17))</f>
        <v>45</v>
      </c>
      <c r="E360" s="4">
        <f ca="1">IF(Bezug!$G$2=1,Planungsrichtwerte_Übersicht!$C$6,IF(Bezug!$G$2=2,"-",Planungsrichtwerte_Übersicht!$C$18))</f>
        <v>40</v>
      </c>
      <c r="F360" s="4">
        <f ca="1">IF(Bezug!$G$2=1,Planungsrichtwerte_Übersicht!$C$7,IF(Bezug!$G$2=2,Planungsrichtwerte_Übersicht!$C$13,Planungsrichtwerte_Übersicht!$C$19))</f>
        <v>35</v>
      </c>
      <c r="G360" s="17"/>
      <c r="H360" s="17"/>
    </row>
    <row r="361" spans="1:8" x14ac:dyDescent="0.2">
      <c r="A361" s="4">
        <v>35.4</v>
      </c>
      <c r="B361" s="4">
        <f ca="1">IF(AND(Schalltool_HERZ!$K$28="JA",$C$3&gt;0),A361,0)</f>
        <v>35.4</v>
      </c>
      <c r="C361" s="16">
        <f t="shared" ca="1" si="5"/>
        <v>18.048436032542909</v>
      </c>
      <c r="D361" s="4">
        <f ca="1">IF(Bezug!$G$2=1,Planungsrichtwerte_Übersicht!$C$5,IF(Bezug!$G$2=2,Planungsrichtwerte_Übersicht!$C$11,Planungsrichtwerte_Übersicht!$C$17))</f>
        <v>45</v>
      </c>
      <c r="E361" s="4">
        <f ca="1">IF(Bezug!$G$2=1,Planungsrichtwerte_Übersicht!$C$6,IF(Bezug!$G$2=2,"-",Planungsrichtwerte_Übersicht!$C$18))</f>
        <v>40</v>
      </c>
      <c r="F361" s="4">
        <f ca="1">IF(Bezug!$G$2=1,Planungsrichtwerte_Übersicht!$C$7,IF(Bezug!$G$2=2,Planungsrichtwerte_Übersicht!$C$13,Planungsrichtwerte_Übersicht!$C$19))</f>
        <v>35</v>
      </c>
      <c r="G361" s="17"/>
      <c r="H361" s="17"/>
    </row>
    <row r="362" spans="1:8" x14ac:dyDescent="0.2">
      <c r="A362" s="4">
        <v>35.5</v>
      </c>
      <c r="B362" s="4">
        <f ca="1">IF(AND(Schalltool_HERZ!$K$28="JA",$C$3&gt;0),A362,0)</f>
        <v>35.5</v>
      </c>
      <c r="C362" s="16">
        <f t="shared" ca="1" si="5"/>
        <v>18.023934211956778</v>
      </c>
      <c r="D362" s="4">
        <f ca="1">IF(Bezug!$G$2=1,Planungsrichtwerte_Übersicht!$C$5,IF(Bezug!$G$2=2,Planungsrichtwerte_Übersicht!$C$11,Planungsrichtwerte_Übersicht!$C$17))</f>
        <v>45</v>
      </c>
      <c r="E362" s="4">
        <f ca="1">IF(Bezug!$G$2=1,Planungsrichtwerte_Übersicht!$C$6,IF(Bezug!$G$2=2,"-",Planungsrichtwerte_Übersicht!$C$18))</f>
        <v>40</v>
      </c>
      <c r="F362" s="4">
        <f ca="1">IF(Bezug!$G$2=1,Planungsrichtwerte_Übersicht!$C$7,IF(Bezug!$G$2=2,Planungsrichtwerte_Übersicht!$C$13,Planungsrichtwerte_Übersicht!$C$19))</f>
        <v>35</v>
      </c>
      <c r="G362" s="17"/>
      <c r="H362" s="17"/>
    </row>
    <row r="363" spans="1:8" x14ac:dyDescent="0.2">
      <c r="A363" s="4">
        <v>35.6</v>
      </c>
      <c r="B363" s="4">
        <f ca="1">IF(AND(Schalltool_HERZ!$K$28="JA",$C$3&gt;0),A363,0)</f>
        <v>35.6</v>
      </c>
      <c r="C363" s="16">
        <f t="shared" ca="1" si="5"/>
        <v>17.999501313601158</v>
      </c>
      <c r="D363" s="4">
        <f ca="1">IF(Bezug!$G$2=1,Planungsrichtwerte_Übersicht!$C$5,IF(Bezug!$G$2=2,Planungsrichtwerte_Übersicht!$C$11,Planungsrichtwerte_Übersicht!$C$17))</f>
        <v>45</v>
      </c>
      <c r="E363" s="4">
        <f ca="1">IF(Bezug!$G$2=1,Planungsrichtwerte_Übersicht!$C$6,IF(Bezug!$G$2=2,"-",Planungsrichtwerte_Übersicht!$C$18))</f>
        <v>40</v>
      </c>
      <c r="F363" s="4">
        <f ca="1">IF(Bezug!$G$2=1,Planungsrichtwerte_Übersicht!$C$7,IF(Bezug!$G$2=2,Planungsrichtwerte_Übersicht!$C$13,Planungsrichtwerte_Übersicht!$C$19))</f>
        <v>35</v>
      </c>
      <c r="G363" s="17"/>
      <c r="H363" s="17"/>
    </row>
    <row r="364" spans="1:8" x14ac:dyDescent="0.2">
      <c r="A364" s="4">
        <v>35.700000000000003</v>
      </c>
      <c r="B364" s="4">
        <f ca="1">IF(AND(Schalltool_HERZ!$K$28="JA",$C$3&gt;0),A364,0)</f>
        <v>35.700000000000003</v>
      </c>
      <c r="C364" s="16">
        <f t="shared" ca="1" si="5"/>
        <v>17.975136950814793</v>
      </c>
      <c r="D364" s="4">
        <f ca="1">IF(Bezug!$G$2=1,Planungsrichtwerte_Übersicht!$C$5,IF(Bezug!$G$2=2,Planungsrichtwerte_Übersicht!$C$11,Planungsrichtwerte_Übersicht!$C$17))</f>
        <v>45</v>
      </c>
      <c r="E364" s="4">
        <f ca="1">IF(Bezug!$G$2=1,Planungsrichtwerte_Übersicht!$C$6,IF(Bezug!$G$2=2,"-",Planungsrichtwerte_Übersicht!$C$18))</f>
        <v>40</v>
      </c>
      <c r="F364" s="4">
        <f ca="1">IF(Bezug!$G$2=1,Planungsrichtwerte_Übersicht!$C$7,IF(Bezug!$G$2=2,Planungsrichtwerte_Übersicht!$C$13,Planungsrichtwerte_Übersicht!$C$19))</f>
        <v>35</v>
      </c>
      <c r="G364" s="17"/>
      <c r="H364" s="17"/>
    </row>
    <row r="365" spans="1:8" x14ac:dyDescent="0.2">
      <c r="A365" s="4">
        <v>35.799999999999997</v>
      </c>
      <c r="B365" s="4">
        <f ca="1">IF(AND(Schalltool_HERZ!$K$28="JA",$C$3&gt;0),A365,0)</f>
        <v>35.799999999999997</v>
      </c>
      <c r="C365" s="16">
        <f t="shared" ca="1" si="5"/>
        <v>17.950840740181178</v>
      </c>
      <c r="D365" s="4">
        <f ca="1">IF(Bezug!$G$2=1,Planungsrichtwerte_Übersicht!$C$5,IF(Bezug!$G$2=2,Planungsrichtwerte_Übersicht!$C$11,Planungsrichtwerte_Übersicht!$C$17))</f>
        <v>45</v>
      </c>
      <c r="E365" s="4">
        <f ca="1">IF(Bezug!$G$2=1,Planungsrichtwerte_Übersicht!$C$6,IF(Bezug!$G$2=2,"-",Planungsrichtwerte_Übersicht!$C$18))</f>
        <v>40</v>
      </c>
      <c r="F365" s="4">
        <f ca="1">IF(Bezug!$G$2=1,Planungsrichtwerte_Übersicht!$C$7,IF(Bezug!$G$2=2,Planungsrichtwerte_Übersicht!$C$13,Planungsrichtwerte_Übersicht!$C$19))</f>
        <v>35</v>
      </c>
      <c r="G365" s="17"/>
      <c r="H365" s="17"/>
    </row>
    <row r="366" spans="1:8" x14ac:dyDescent="0.2">
      <c r="A366" s="4">
        <v>35.9</v>
      </c>
      <c r="B366" s="4">
        <f ca="1">IF(AND(Schalltool_HERZ!$K$28="JA",$C$3&gt;0),A366,0)</f>
        <v>35.9</v>
      </c>
      <c r="C366" s="16">
        <f t="shared" ca="1" si="5"/>
        <v>17.926612301492284</v>
      </c>
      <c r="D366" s="4">
        <f ca="1">IF(Bezug!$G$2=1,Planungsrichtwerte_Übersicht!$C$5,IF(Bezug!$G$2=2,Planungsrichtwerte_Übersicht!$C$11,Planungsrichtwerte_Übersicht!$C$17))</f>
        <v>45</v>
      </c>
      <c r="E366" s="4">
        <f ca="1">IF(Bezug!$G$2=1,Planungsrichtwerte_Übersicht!$C$6,IF(Bezug!$G$2=2,"-",Planungsrichtwerte_Übersicht!$C$18))</f>
        <v>40</v>
      </c>
      <c r="F366" s="4">
        <f ca="1">IF(Bezug!$G$2=1,Planungsrichtwerte_Übersicht!$C$7,IF(Bezug!$G$2=2,Planungsrichtwerte_Übersicht!$C$13,Planungsrichtwerte_Übersicht!$C$19))</f>
        <v>35</v>
      </c>
      <c r="G366" s="17"/>
      <c r="H366" s="17"/>
    </row>
    <row r="367" spans="1:8" x14ac:dyDescent="0.2">
      <c r="A367" s="4">
        <v>36</v>
      </c>
      <c r="B367" s="4">
        <f ca="1">IF(AND(Schalltool_HERZ!$K$28="JA",$C$3&gt;0),A367,0)</f>
        <v>36</v>
      </c>
      <c r="C367" s="16">
        <f t="shared" ca="1" si="5"/>
        <v>17.902451257712919</v>
      </c>
      <c r="D367" s="4">
        <f ca="1">IF(Bezug!$G$2=1,Planungsrichtwerte_Übersicht!$C$5,IF(Bezug!$G$2=2,Planungsrichtwerte_Übersicht!$C$11,Planungsrichtwerte_Übersicht!$C$17))</f>
        <v>45</v>
      </c>
      <c r="E367" s="4">
        <f ca="1">IF(Bezug!$G$2=1,Planungsrichtwerte_Übersicht!$C$6,IF(Bezug!$G$2=2,"-",Planungsrichtwerte_Übersicht!$C$18))</f>
        <v>40</v>
      </c>
      <c r="F367" s="4">
        <f ca="1">IF(Bezug!$G$2=1,Planungsrichtwerte_Übersicht!$C$7,IF(Bezug!$G$2=2,Planungsrichtwerte_Übersicht!$C$13,Planungsrichtwerte_Übersicht!$C$19))</f>
        <v>35</v>
      </c>
      <c r="G367" s="17"/>
      <c r="H367" s="17"/>
    </row>
    <row r="368" spans="1:8" x14ac:dyDescent="0.2">
      <c r="A368" s="4">
        <v>36.1</v>
      </c>
      <c r="B368" s="4">
        <f ca="1">IF(AND(Schalltool_HERZ!$K$28="JA",$C$3&gt;0),A368,0)</f>
        <v>36.1</v>
      </c>
      <c r="C368" s="16">
        <f t="shared" ca="1" si="5"/>
        <v>17.878357234945504</v>
      </c>
      <c r="D368" s="4">
        <f ca="1">IF(Bezug!$G$2=1,Planungsrichtwerte_Übersicht!$C$5,IF(Bezug!$G$2=2,Planungsrichtwerte_Übersicht!$C$11,Planungsrichtwerte_Übersicht!$C$17))</f>
        <v>45</v>
      </c>
      <c r="E368" s="4">
        <f ca="1">IF(Bezug!$G$2=1,Planungsrichtwerte_Übersicht!$C$6,IF(Bezug!$G$2=2,"-",Planungsrichtwerte_Übersicht!$C$18))</f>
        <v>40</v>
      </c>
      <c r="F368" s="4">
        <f ca="1">IF(Bezug!$G$2=1,Planungsrichtwerte_Übersicht!$C$7,IF(Bezug!$G$2=2,Planungsrichtwerte_Übersicht!$C$13,Planungsrichtwerte_Übersicht!$C$19))</f>
        <v>35</v>
      </c>
      <c r="G368" s="17"/>
      <c r="H368" s="17"/>
    </row>
    <row r="369" spans="1:8" x14ac:dyDescent="0.2">
      <c r="A369" s="4">
        <v>36.200000000000003</v>
      </c>
      <c r="B369" s="4">
        <f ca="1">IF(AND(Schalltool_HERZ!$K$28="JA",$C$3&gt;0),A369,0)</f>
        <v>36.200000000000003</v>
      </c>
      <c r="C369" s="16">
        <f t="shared" ca="1" si="5"/>
        <v>17.854329862395346</v>
      </c>
      <c r="D369" s="4">
        <f ca="1">IF(Bezug!$G$2=1,Planungsrichtwerte_Übersicht!$C$5,IF(Bezug!$G$2=2,Planungsrichtwerte_Übersicht!$C$11,Planungsrichtwerte_Übersicht!$C$17))</f>
        <v>45</v>
      </c>
      <c r="E369" s="4">
        <f ca="1">IF(Bezug!$G$2=1,Planungsrichtwerte_Übersicht!$C$6,IF(Bezug!$G$2=2,"-",Planungsrichtwerte_Übersicht!$C$18))</f>
        <v>40</v>
      </c>
      <c r="F369" s="4">
        <f ca="1">IF(Bezug!$G$2=1,Planungsrichtwerte_Übersicht!$C$7,IF(Bezug!$G$2=2,Planungsrichtwerte_Übersicht!$C$13,Planungsrichtwerte_Übersicht!$C$19))</f>
        <v>35</v>
      </c>
      <c r="G369" s="17"/>
      <c r="H369" s="17"/>
    </row>
    <row r="370" spans="1:8" x14ac:dyDescent="0.2">
      <c r="A370" s="4">
        <v>36.299999999999997</v>
      </c>
      <c r="B370" s="4">
        <f ca="1">IF(AND(Schalltool_HERZ!$K$28="JA",$C$3&gt;0),A370,0)</f>
        <v>36.299999999999997</v>
      </c>
      <c r="C370" s="16">
        <f t="shared" ca="1" si="5"/>
        <v>17.830368772336413</v>
      </c>
      <c r="D370" s="4">
        <f ca="1">IF(Bezug!$G$2=1,Planungsrichtwerte_Übersicht!$C$5,IF(Bezug!$G$2=2,Planungsrichtwerte_Übersicht!$C$11,Planungsrichtwerte_Übersicht!$C$17))</f>
        <v>45</v>
      </c>
      <c r="E370" s="4">
        <f ca="1">IF(Bezug!$G$2=1,Planungsrichtwerte_Übersicht!$C$6,IF(Bezug!$G$2=2,"-",Planungsrichtwerte_Übersicht!$C$18))</f>
        <v>40</v>
      </c>
      <c r="F370" s="4">
        <f ca="1">IF(Bezug!$G$2=1,Planungsrichtwerte_Übersicht!$C$7,IF(Bezug!$G$2=2,Planungsrichtwerte_Übersicht!$C$13,Planungsrichtwerte_Übersicht!$C$19))</f>
        <v>35</v>
      </c>
      <c r="G370" s="17"/>
      <c r="H370" s="17"/>
    </row>
    <row r="371" spans="1:8" x14ac:dyDescent="0.2">
      <c r="A371" s="4">
        <v>36.4</v>
      </c>
      <c r="B371" s="4">
        <f ca="1">IF(AND(Schalltool_HERZ!$K$28="JA",$C$3&gt;0),A371,0)</f>
        <v>36.4</v>
      </c>
      <c r="C371" s="16">
        <f t="shared" ca="1" si="5"/>
        <v>17.806473600077538</v>
      </c>
      <c r="D371" s="4">
        <f ca="1">IF(Bezug!$G$2=1,Planungsrichtwerte_Übersicht!$C$5,IF(Bezug!$G$2=2,Planungsrichtwerte_Übersicht!$C$11,Planungsrichtwerte_Übersicht!$C$17))</f>
        <v>45</v>
      </c>
      <c r="E371" s="4">
        <f ca="1">IF(Bezug!$G$2=1,Planungsrichtwerte_Übersicht!$C$6,IF(Bezug!$G$2=2,"-",Planungsrichtwerte_Übersicht!$C$18))</f>
        <v>40</v>
      </c>
      <c r="F371" s="4">
        <f ca="1">IF(Bezug!$G$2=1,Planungsrichtwerte_Übersicht!$C$7,IF(Bezug!$G$2=2,Planungsrichtwerte_Übersicht!$C$13,Planungsrichtwerte_Übersicht!$C$19))</f>
        <v>35</v>
      </c>
      <c r="G371" s="17"/>
      <c r="H371" s="17"/>
    </row>
    <row r="372" spans="1:8" x14ac:dyDescent="0.2">
      <c r="A372" s="4">
        <v>36.5</v>
      </c>
      <c r="B372" s="4">
        <f ca="1">IF(AND(Schalltool_HERZ!$K$28="JA",$C$3&gt;0),A372,0)</f>
        <v>36.5</v>
      </c>
      <c r="C372" s="16">
        <f t="shared" ca="1" si="5"/>
        <v>17.782643983929162</v>
      </c>
      <c r="D372" s="4">
        <f ca="1">IF(Bezug!$G$2=1,Planungsrichtwerte_Übersicht!$C$5,IF(Bezug!$G$2=2,Planungsrichtwerte_Übersicht!$C$11,Planungsrichtwerte_Übersicht!$C$17))</f>
        <v>45</v>
      </c>
      <c r="E372" s="4">
        <f ca="1">IF(Bezug!$G$2=1,Planungsrichtwerte_Übersicht!$C$6,IF(Bezug!$G$2=2,"-",Planungsrichtwerte_Übersicht!$C$18))</f>
        <v>40</v>
      </c>
      <c r="F372" s="4">
        <f ca="1">IF(Bezug!$G$2=1,Planungsrichtwerte_Übersicht!$C$7,IF(Bezug!$G$2=2,Planungsrichtwerte_Übersicht!$C$13,Planungsrichtwerte_Übersicht!$C$19))</f>
        <v>35</v>
      </c>
      <c r="G372" s="17"/>
      <c r="H372" s="17"/>
    </row>
    <row r="373" spans="1:8" x14ac:dyDescent="0.2">
      <c r="A373" s="4">
        <v>36.6</v>
      </c>
      <c r="B373" s="4">
        <f ca="1">IF(AND(Schalltool_HERZ!$K$28="JA",$C$3&gt;0),A373,0)</f>
        <v>36.6</v>
      </c>
      <c r="C373" s="16">
        <f t="shared" ca="1" si="5"/>
        <v>17.758879565170446</v>
      </c>
      <c r="D373" s="4">
        <f ca="1">IF(Bezug!$G$2=1,Planungsrichtwerte_Übersicht!$C$5,IF(Bezug!$G$2=2,Planungsrichtwerte_Übersicht!$C$11,Planungsrichtwerte_Übersicht!$C$17))</f>
        <v>45</v>
      </c>
      <c r="E373" s="4">
        <f ca="1">IF(Bezug!$G$2=1,Planungsrichtwerte_Übersicht!$C$6,IF(Bezug!$G$2=2,"-",Planungsrichtwerte_Übersicht!$C$18))</f>
        <v>40</v>
      </c>
      <c r="F373" s="4">
        <f ca="1">IF(Bezug!$G$2=1,Planungsrichtwerte_Übersicht!$C$7,IF(Bezug!$G$2=2,Planungsrichtwerte_Übersicht!$C$13,Planungsrichtwerte_Übersicht!$C$19))</f>
        <v>35</v>
      </c>
      <c r="G373" s="17"/>
      <c r="H373" s="17"/>
    </row>
    <row r="374" spans="1:8" x14ac:dyDescent="0.2">
      <c r="A374" s="4">
        <v>36.700000000000003</v>
      </c>
      <c r="B374" s="4">
        <f ca="1">IF(AND(Schalltool_HERZ!$K$28="JA",$C$3&gt;0),A374,0)</f>
        <v>36.700000000000003</v>
      </c>
      <c r="C374" s="16">
        <f t="shared" ca="1" si="5"/>
        <v>17.735179988016874</v>
      </c>
      <c r="D374" s="4">
        <f ca="1">IF(Bezug!$G$2=1,Planungsrichtwerte_Übersicht!$C$5,IF(Bezug!$G$2=2,Planungsrichtwerte_Übersicht!$C$11,Planungsrichtwerte_Übersicht!$C$17))</f>
        <v>45</v>
      </c>
      <c r="E374" s="4">
        <f ca="1">IF(Bezug!$G$2=1,Planungsrichtwerte_Übersicht!$C$6,IF(Bezug!$G$2=2,"-",Planungsrichtwerte_Übersicht!$C$18))</f>
        <v>40</v>
      </c>
      <c r="F374" s="4">
        <f ca="1">IF(Bezug!$G$2=1,Planungsrichtwerte_Übersicht!$C$7,IF(Bezug!$G$2=2,Planungsrichtwerte_Übersicht!$C$13,Planungsrichtwerte_Übersicht!$C$19))</f>
        <v>35</v>
      </c>
      <c r="G374" s="17"/>
      <c r="H374" s="17"/>
    </row>
    <row r="375" spans="1:8" x14ac:dyDescent="0.2">
      <c r="A375" s="4">
        <v>36.799999999999997</v>
      </c>
      <c r="B375" s="4">
        <f ca="1">IF(AND(Schalltool_HERZ!$K$28="JA",$C$3&gt;0),A375,0)</f>
        <v>36.799999999999997</v>
      </c>
      <c r="C375" s="16">
        <f t="shared" ca="1" si="5"/>
        <v>17.711544899588311</v>
      </c>
      <c r="D375" s="4">
        <f ca="1">IF(Bezug!$G$2=1,Planungsrichtwerte_Übersicht!$C$5,IF(Bezug!$G$2=2,Planungsrichtwerte_Übersicht!$C$11,Planungsrichtwerte_Übersicht!$C$17))</f>
        <v>45</v>
      </c>
      <c r="E375" s="4">
        <f ca="1">IF(Bezug!$G$2=1,Planungsrichtwerte_Übersicht!$C$6,IF(Bezug!$G$2=2,"-",Planungsrichtwerte_Übersicht!$C$18))</f>
        <v>40</v>
      </c>
      <c r="F375" s="4">
        <f ca="1">IF(Bezug!$G$2=1,Planungsrichtwerte_Übersicht!$C$7,IF(Bezug!$G$2=2,Planungsrichtwerte_Übersicht!$C$13,Planungsrichtwerte_Übersicht!$C$19))</f>
        <v>35</v>
      </c>
      <c r="G375" s="17"/>
      <c r="H375" s="17"/>
    </row>
    <row r="376" spans="1:8" x14ac:dyDescent="0.2">
      <c r="A376" s="4">
        <v>36.9</v>
      </c>
      <c r="B376" s="4">
        <f ca="1">IF(AND(Schalltool_HERZ!$K$28="JA",$C$3&gt;0),A376,0)</f>
        <v>36.9</v>
      </c>
      <c r="C376" s="16">
        <f t="shared" ca="1" si="5"/>
        <v>17.687973949877453</v>
      </c>
      <c r="D376" s="4">
        <f ca="1">IF(Bezug!$G$2=1,Planungsrichtwerte_Übersicht!$C$5,IF(Bezug!$G$2=2,Planungsrichtwerte_Übersicht!$C$11,Planungsrichtwerte_Übersicht!$C$17))</f>
        <v>45</v>
      </c>
      <c r="E376" s="4">
        <f ca="1">IF(Bezug!$G$2=1,Planungsrichtwerte_Übersicht!$C$6,IF(Bezug!$G$2=2,"-",Planungsrichtwerte_Übersicht!$C$18))</f>
        <v>40</v>
      </c>
      <c r="F376" s="4">
        <f ca="1">IF(Bezug!$G$2=1,Planungsrichtwerte_Übersicht!$C$7,IF(Bezug!$G$2=2,Planungsrichtwerte_Übersicht!$C$13,Planungsrichtwerte_Übersicht!$C$19))</f>
        <v>35</v>
      </c>
      <c r="G376" s="17"/>
      <c r="H376" s="17"/>
    </row>
    <row r="377" spans="1:8" x14ac:dyDescent="0.2">
      <c r="A377" s="4">
        <v>37</v>
      </c>
      <c r="B377" s="4">
        <f ca="1">IF(AND(Schalltool_HERZ!$K$28="JA",$C$3&gt;0),A377,0)</f>
        <v>37</v>
      </c>
      <c r="C377" s="16">
        <f t="shared" ca="1" si="5"/>
        <v>17.664466791718766</v>
      </c>
      <c r="D377" s="4">
        <f ca="1">IF(Bezug!$G$2=1,Planungsrichtwerte_Übersicht!$C$5,IF(Bezug!$G$2=2,Planungsrichtwerte_Übersicht!$C$11,Planungsrichtwerte_Übersicht!$C$17))</f>
        <v>45</v>
      </c>
      <c r="E377" s="4">
        <f ca="1">IF(Bezug!$G$2=1,Planungsrichtwerte_Übersicht!$C$6,IF(Bezug!$G$2=2,"-",Planungsrichtwerte_Übersicht!$C$18))</f>
        <v>40</v>
      </c>
      <c r="F377" s="4">
        <f ca="1">IF(Bezug!$G$2=1,Planungsrichtwerte_Übersicht!$C$7,IF(Bezug!$G$2=2,Planungsrichtwerte_Übersicht!$C$13,Planungsrichtwerte_Übersicht!$C$19))</f>
        <v>35</v>
      </c>
      <c r="G377" s="17"/>
      <c r="H377" s="17"/>
    </row>
    <row r="378" spans="1:8" x14ac:dyDescent="0.2">
      <c r="A378" s="4">
        <v>37.1</v>
      </c>
      <c r="B378" s="4">
        <f ca="1">IF(AND(Schalltool_HERZ!$K$28="JA",$C$3&gt;0),A378,0)</f>
        <v>37.1</v>
      </c>
      <c r="C378" s="16">
        <f t="shared" ca="1" si="5"/>
        <v>17.641023080757748</v>
      </c>
      <c r="D378" s="4">
        <f ca="1">IF(Bezug!$G$2=1,Planungsrichtwerte_Übersicht!$C$5,IF(Bezug!$G$2=2,Planungsrichtwerte_Übersicht!$C$11,Planungsrichtwerte_Übersicht!$C$17))</f>
        <v>45</v>
      </c>
      <c r="E378" s="4">
        <f ca="1">IF(Bezug!$G$2=1,Planungsrichtwerte_Übersicht!$C$6,IF(Bezug!$G$2=2,"-",Planungsrichtwerte_Übersicht!$C$18))</f>
        <v>40</v>
      </c>
      <c r="F378" s="4">
        <f ca="1">IF(Bezug!$G$2=1,Planungsrichtwerte_Übersicht!$C$7,IF(Bezug!$G$2=2,Planungsrichtwerte_Übersicht!$C$13,Planungsrichtwerte_Übersicht!$C$19))</f>
        <v>35</v>
      </c>
      <c r="G378" s="17"/>
      <c r="H378" s="17"/>
    </row>
    <row r="379" spans="1:8" x14ac:dyDescent="0.2">
      <c r="A379" s="4">
        <v>37.200000000000003</v>
      </c>
      <c r="B379" s="4">
        <f ca="1">IF(AND(Schalltool_HERZ!$K$28="JA",$C$3&gt;0),A379,0)</f>
        <v>37.200000000000003</v>
      </c>
      <c r="C379" s="16">
        <f t="shared" ca="1" si="5"/>
        <v>17.617642475420709</v>
      </c>
      <c r="D379" s="4">
        <f ca="1">IF(Bezug!$G$2=1,Planungsrichtwerte_Übersicht!$C$5,IF(Bezug!$G$2=2,Planungsrichtwerte_Übersicht!$C$11,Planungsrichtwerte_Übersicht!$C$17))</f>
        <v>45</v>
      </c>
      <c r="E379" s="4">
        <f ca="1">IF(Bezug!$G$2=1,Planungsrichtwerte_Übersicht!$C$6,IF(Bezug!$G$2=2,"-",Planungsrichtwerte_Übersicht!$C$18))</f>
        <v>40</v>
      </c>
      <c r="F379" s="4">
        <f ca="1">IF(Bezug!$G$2=1,Planungsrichtwerte_Übersicht!$C$7,IF(Bezug!$G$2=2,Planungsrichtwerte_Übersicht!$C$13,Planungsrichtwerte_Übersicht!$C$19))</f>
        <v>35</v>
      </c>
      <c r="G379" s="17"/>
      <c r="H379" s="17"/>
    </row>
    <row r="380" spans="1:8" x14ac:dyDescent="0.2">
      <c r="A380" s="4">
        <v>37.299999999999997</v>
      </c>
      <c r="B380" s="4">
        <f ca="1">IF(AND(Schalltool_HERZ!$K$28="JA",$C$3&gt;0),A380,0)</f>
        <v>37.299999999999997</v>
      </c>
      <c r="C380" s="16">
        <f t="shared" ca="1" si="5"/>
        <v>17.594324636884913</v>
      </c>
      <c r="D380" s="4">
        <f ca="1">IF(Bezug!$G$2=1,Planungsrichtwerte_Übersicht!$C$5,IF(Bezug!$G$2=2,Planungsrichtwerte_Übersicht!$C$11,Planungsrichtwerte_Übersicht!$C$17))</f>
        <v>45</v>
      </c>
      <c r="E380" s="4">
        <f ca="1">IF(Bezug!$G$2=1,Planungsrichtwerte_Übersicht!$C$6,IF(Bezug!$G$2=2,"-",Planungsrichtwerte_Übersicht!$C$18))</f>
        <v>40</v>
      </c>
      <c r="F380" s="4">
        <f ca="1">IF(Bezug!$G$2=1,Planungsrichtwerte_Übersicht!$C$7,IF(Bezug!$G$2=2,Planungsrichtwerte_Übersicht!$C$13,Planungsrichtwerte_Übersicht!$C$19))</f>
        <v>35</v>
      </c>
      <c r="G380" s="17"/>
      <c r="H380" s="17"/>
    </row>
    <row r="381" spans="1:8" x14ac:dyDescent="0.2">
      <c r="A381" s="4">
        <v>37.4</v>
      </c>
      <c r="B381" s="4">
        <f ca="1">IF(AND(Schalltool_HERZ!$K$28="JA",$C$3&gt;0),A381,0)</f>
        <v>37.4</v>
      </c>
      <c r="C381" s="16">
        <f t="shared" ca="1" si="5"/>
        <v>17.571069229049058</v>
      </c>
      <c r="D381" s="4">
        <f ca="1">IF(Bezug!$G$2=1,Planungsrichtwerte_Übersicht!$C$5,IF(Bezug!$G$2=2,Planungsrichtwerte_Übersicht!$C$11,Planungsrichtwerte_Übersicht!$C$17))</f>
        <v>45</v>
      </c>
      <c r="E381" s="4">
        <f ca="1">IF(Bezug!$G$2=1,Planungsrichtwerte_Übersicht!$C$6,IF(Bezug!$G$2=2,"-",Planungsrichtwerte_Übersicht!$C$18))</f>
        <v>40</v>
      </c>
      <c r="F381" s="4">
        <f ca="1">IF(Bezug!$G$2=1,Planungsrichtwerte_Übersicht!$C$7,IF(Bezug!$G$2=2,Planungsrichtwerte_Übersicht!$C$13,Planungsrichtwerte_Übersicht!$C$19))</f>
        <v>35</v>
      </c>
      <c r="G381" s="17"/>
      <c r="H381" s="17"/>
    </row>
    <row r="382" spans="1:8" x14ac:dyDescent="0.2">
      <c r="A382" s="4">
        <v>37.5</v>
      </c>
      <c r="B382" s="4">
        <f ca="1">IF(AND(Schalltool_HERZ!$K$28="JA",$C$3&gt;0),A382,0)</f>
        <v>37.5</v>
      </c>
      <c r="C382" s="16">
        <f t="shared" ca="1" si="5"/>
        <v>17.547875918504289</v>
      </c>
      <c r="D382" s="4">
        <f ca="1">IF(Bezug!$G$2=1,Planungsrichtwerte_Übersicht!$C$5,IF(Bezug!$G$2=2,Planungsrichtwerte_Übersicht!$C$11,Planungsrichtwerte_Übersicht!$C$17))</f>
        <v>45</v>
      </c>
      <c r="E382" s="4">
        <f ca="1">IF(Bezug!$G$2=1,Planungsrichtwerte_Übersicht!$C$6,IF(Bezug!$G$2=2,"-",Planungsrichtwerte_Übersicht!$C$18))</f>
        <v>40</v>
      </c>
      <c r="F382" s="4">
        <f ca="1">IF(Bezug!$G$2=1,Planungsrichtwerte_Übersicht!$C$7,IF(Bezug!$G$2=2,Planungsrichtwerte_Übersicht!$C$13,Planungsrichtwerte_Übersicht!$C$19))</f>
        <v>35</v>
      </c>
      <c r="G382" s="17"/>
      <c r="H382" s="17"/>
    </row>
    <row r="383" spans="1:8" x14ac:dyDescent="0.2">
      <c r="A383" s="4">
        <v>37.6</v>
      </c>
      <c r="B383" s="4">
        <f ca="1">IF(AND(Schalltool_HERZ!$K$28="JA",$C$3&gt;0),A383,0)</f>
        <v>37.6</v>
      </c>
      <c r="C383" s="16">
        <f t="shared" ca="1" si="5"/>
        <v>17.524744374505445</v>
      </c>
      <c r="D383" s="4">
        <f ca="1">IF(Bezug!$G$2=1,Planungsrichtwerte_Übersicht!$C$5,IF(Bezug!$G$2=2,Planungsrichtwerte_Übersicht!$C$11,Planungsrichtwerte_Übersicht!$C$17))</f>
        <v>45</v>
      </c>
      <c r="E383" s="4">
        <f ca="1">IF(Bezug!$G$2=1,Planungsrichtwerte_Übersicht!$C$6,IF(Bezug!$G$2=2,"-",Planungsrichtwerte_Übersicht!$C$18))</f>
        <v>40</v>
      </c>
      <c r="F383" s="4">
        <f ca="1">IF(Bezug!$G$2=1,Planungsrichtwerte_Übersicht!$C$7,IF(Bezug!$G$2=2,Planungsrichtwerte_Übersicht!$C$13,Planungsrichtwerte_Übersicht!$C$19))</f>
        <v>35</v>
      </c>
      <c r="G383" s="17"/>
      <c r="H383" s="17"/>
    </row>
    <row r="384" spans="1:8" x14ac:dyDescent="0.2">
      <c r="A384" s="4">
        <v>37.700000000000003</v>
      </c>
      <c r="B384" s="4">
        <f ca="1">IF(AND(Schalltool_HERZ!$K$28="JA",$C$3&gt;0),A384,0)</f>
        <v>37.700000000000003</v>
      </c>
      <c r="C384" s="16">
        <f t="shared" ca="1" si="5"/>
        <v>17.5016742689428</v>
      </c>
      <c r="D384" s="4">
        <f ca="1">IF(Bezug!$G$2=1,Planungsrichtwerte_Übersicht!$C$5,IF(Bezug!$G$2=2,Planungsrichtwerte_Übersicht!$C$11,Planungsrichtwerte_Übersicht!$C$17))</f>
        <v>45</v>
      </c>
      <c r="E384" s="4">
        <f ca="1">IF(Bezug!$G$2=1,Planungsrichtwerte_Übersicht!$C$6,IF(Bezug!$G$2=2,"-",Planungsrichtwerte_Übersicht!$C$18))</f>
        <v>40</v>
      </c>
      <c r="F384" s="4">
        <f ca="1">IF(Bezug!$G$2=1,Planungsrichtwerte_Übersicht!$C$7,IF(Bezug!$G$2=2,Planungsrichtwerte_Übersicht!$C$13,Planungsrichtwerte_Übersicht!$C$19))</f>
        <v>35</v>
      </c>
      <c r="G384" s="17"/>
      <c r="H384" s="17"/>
    </row>
    <row r="385" spans="1:8" x14ac:dyDescent="0.2">
      <c r="A385" s="4">
        <v>37.799999999999997</v>
      </c>
      <c r="B385" s="4">
        <f ca="1">IF(AND(Schalltool_HERZ!$K$28="JA",$C$3&gt;0),A385,0)</f>
        <v>37.799999999999997</v>
      </c>
      <c r="C385" s="16">
        <f t="shared" ca="1" si="5"/>
        <v>17.47866527631416</v>
      </c>
      <c r="D385" s="4">
        <f ca="1">IF(Bezug!$G$2=1,Planungsrichtwerte_Übersicht!$C$5,IF(Bezug!$G$2=2,Planungsrichtwerte_Übersicht!$C$11,Planungsrichtwerte_Übersicht!$C$17))</f>
        <v>45</v>
      </c>
      <c r="E385" s="4">
        <f ca="1">IF(Bezug!$G$2=1,Planungsrichtwerte_Übersicht!$C$6,IF(Bezug!$G$2=2,"-",Planungsrichtwerte_Übersicht!$C$18))</f>
        <v>40</v>
      </c>
      <c r="F385" s="4">
        <f ca="1">IF(Bezug!$G$2=1,Planungsrichtwerte_Übersicht!$C$7,IF(Bezug!$G$2=2,Planungsrichtwerte_Übersicht!$C$13,Planungsrichtwerte_Übersicht!$C$19))</f>
        <v>35</v>
      </c>
      <c r="G385" s="17"/>
      <c r="H385" s="17"/>
    </row>
    <row r="386" spans="1:8" x14ac:dyDescent="0.2">
      <c r="A386" s="4">
        <v>37.9</v>
      </c>
      <c r="B386" s="4">
        <f ca="1">IF(AND(Schalltool_HERZ!$K$28="JA",$C$3&gt;0),A386,0)</f>
        <v>37.9</v>
      </c>
      <c r="C386" s="16">
        <f t="shared" ca="1" si="5"/>
        <v>17.455717073697215</v>
      </c>
      <c r="D386" s="4">
        <f ca="1">IF(Bezug!$G$2=1,Planungsrichtwerte_Übersicht!$C$5,IF(Bezug!$G$2=2,Planungsrichtwerte_Übersicht!$C$11,Planungsrichtwerte_Übersicht!$C$17))</f>
        <v>45</v>
      </c>
      <c r="E386" s="4">
        <f ca="1">IF(Bezug!$G$2=1,Planungsrichtwerte_Übersicht!$C$6,IF(Bezug!$G$2=2,"-",Planungsrichtwerte_Übersicht!$C$18))</f>
        <v>40</v>
      </c>
      <c r="F386" s="4">
        <f ca="1">IF(Bezug!$G$2=1,Planungsrichtwerte_Übersicht!$C$7,IF(Bezug!$G$2=2,Planungsrichtwerte_Übersicht!$C$13,Planungsrichtwerte_Übersicht!$C$19))</f>
        <v>35</v>
      </c>
      <c r="G386" s="17"/>
      <c r="H386" s="17"/>
    </row>
    <row r="387" spans="1:8" x14ac:dyDescent="0.2">
      <c r="A387" s="4">
        <v>38</v>
      </c>
      <c r="B387" s="4">
        <f ca="1">IF(AND(Schalltool_HERZ!$K$28="JA",$C$3&gt;0),A387,0)</f>
        <v>38</v>
      </c>
      <c r="C387" s="16">
        <f t="shared" ca="1" si="5"/>
        <v>17.432829340722463</v>
      </c>
      <c r="D387" s="4">
        <f ca="1">IF(Bezug!$G$2=1,Planungsrichtwerte_Übersicht!$C$5,IF(Bezug!$G$2=2,Planungsrichtwerte_Übersicht!$C$11,Planungsrichtwerte_Übersicht!$C$17))</f>
        <v>45</v>
      </c>
      <c r="E387" s="4">
        <f ca="1">IF(Bezug!$G$2=1,Planungsrichtwerte_Übersicht!$C$6,IF(Bezug!$G$2=2,"-",Planungsrichtwerte_Übersicht!$C$18))</f>
        <v>40</v>
      </c>
      <c r="F387" s="4">
        <f ca="1">IF(Bezug!$G$2=1,Planungsrichtwerte_Übersicht!$C$7,IF(Bezug!$G$2=2,Planungsrichtwerte_Übersicht!$C$13,Planungsrichtwerte_Übersicht!$C$19))</f>
        <v>35</v>
      </c>
      <c r="G387" s="17"/>
      <c r="H387" s="17"/>
    </row>
    <row r="388" spans="1:8" x14ac:dyDescent="0.2">
      <c r="A388" s="4">
        <v>38.1</v>
      </c>
      <c r="B388" s="4">
        <f ca="1">IF(AND(Schalltool_HERZ!$K$28="JA",$C$3&gt;0),A388,0)</f>
        <v>38.1</v>
      </c>
      <c r="C388" s="16">
        <f t="shared" ca="1" si="5"/>
        <v>17.410001759546276</v>
      </c>
      <c r="D388" s="4">
        <f ca="1">IF(Bezug!$G$2=1,Planungsrichtwerte_Übersicht!$C$5,IF(Bezug!$G$2=2,Planungsrichtwerte_Übersicht!$C$11,Planungsrichtwerte_Übersicht!$C$17))</f>
        <v>45</v>
      </c>
      <c r="E388" s="4">
        <f ca="1">IF(Bezug!$G$2=1,Planungsrichtwerte_Übersicht!$C$6,IF(Bezug!$G$2=2,"-",Planungsrichtwerte_Übersicht!$C$18))</f>
        <v>40</v>
      </c>
      <c r="F388" s="4">
        <f ca="1">IF(Bezug!$G$2=1,Planungsrichtwerte_Übersicht!$C$7,IF(Bezug!$G$2=2,Planungsrichtwerte_Übersicht!$C$13,Planungsrichtwerte_Übersicht!$C$19))</f>
        <v>35</v>
      </c>
      <c r="G388" s="17"/>
      <c r="H388" s="17"/>
    </row>
    <row r="389" spans="1:8" x14ac:dyDescent="0.2">
      <c r="A389" s="4">
        <v>38.200000000000003</v>
      </c>
      <c r="B389" s="4">
        <f ca="1">IF(AND(Schalltool_HERZ!$K$28="JA",$C$3&gt;0),A389,0)</f>
        <v>38.200000000000003</v>
      </c>
      <c r="C389" s="16">
        <f t="shared" ca="1" si="5"/>
        <v>17.387234014824486</v>
      </c>
      <c r="D389" s="4">
        <f ca="1">IF(Bezug!$G$2=1,Planungsrichtwerte_Übersicht!$C$5,IF(Bezug!$G$2=2,Planungsrichtwerte_Übersicht!$C$11,Planungsrichtwerte_Übersicht!$C$17))</f>
        <v>45</v>
      </c>
      <c r="E389" s="4">
        <f ca="1">IF(Bezug!$G$2=1,Planungsrichtwerte_Übersicht!$C$6,IF(Bezug!$G$2=2,"-",Planungsrichtwerte_Übersicht!$C$18))</f>
        <v>40</v>
      </c>
      <c r="F389" s="4">
        <f ca="1">IF(Bezug!$G$2=1,Planungsrichtwerte_Übersicht!$C$7,IF(Bezug!$G$2=2,Planungsrichtwerte_Übersicht!$C$13,Planungsrichtwerte_Übersicht!$C$19))</f>
        <v>35</v>
      </c>
      <c r="G389" s="17"/>
      <c r="H389" s="17"/>
    </row>
    <row r="390" spans="1:8" x14ac:dyDescent="0.2">
      <c r="A390" s="4">
        <v>38.299999999999997</v>
      </c>
      <c r="B390" s="4">
        <f ca="1">IF(AND(Schalltool_HERZ!$K$28="JA",$C$3&gt;0),A390,0)</f>
        <v>38.299999999999997</v>
      </c>
      <c r="C390" s="16">
        <f t="shared" ca="1" si="5"/>
        <v>17.364525793686205</v>
      </c>
      <c r="D390" s="4">
        <f ca="1">IF(Bezug!$G$2=1,Planungsrichtwerte_Übersicht!$C$5,IF(Bezug!$G$2=2,Planungsrichtwerte_Übersicht!$C$11,Planungsrichtwerte_Übersicht!$C$17))</f>
        <v>45</v>
      </c>
      <c r="E390" s="4">
        <f ca="1">IF(Bezug!$G$2=1,Planungsrichtwerte_Übersicht!$C$6,IF(Bezug!$G$2=2,"-",Planungsrichtwerte_Übersicht!$C$18))</f>
        <v>40</v>
      </c>
      <c r="F390" s="4">
        <f ca="1">IF(Bezug!$G$2=1,Planungsrichtwerte_Übersicht!$C$7,IF(Bezug!$G$2=2,Planungsrichtwerte_Übersicht!$C$13,Planungsrichtwerte_Übersicht!$C$19))</f>
        <v>35</v>
      </c>
      <c r="G390" s="17"/>
      <c r="H390" s="17"/>
    </row>
    <row r="391" spans="1:8" x14ac:dyDescent="0.2">
      <c r="A391" s="4">
        <v>38.4</v>
      </c>
      <c r="B391" s="4">
        <f ca="1">IF(AND(Schalltool_HERZ!$K$28="JA",$C$3&gt;0),A391,0)</f>
        <v>38.4</v>
      </c>
      <c r="C391" s="16">
        <f t="shared" ca="1" si="5"/>
        <v>17.341876785708045</v>
      </c>
      <c r="D391" s="4">
        <f ca="1">IF(Bezug!$G$2=1,Planungsrichtwerte_Übersicht!$C$5,IF(Bezug!$G$2=2,Planungsrichtwerte_Übersicht!$C$11,Planungsrichtwerte_Übersicht!$C$17))</f>
        <v>45</v>
      </c>
      <c r="E391" s="4">
        <f ca="1">IF(Bezug!$G$2=1,Planungsrichtwerte_Übersicht!$C$6,IF(Bezug!$G$2=2,"-",Planungsrichtwerte_Übersicht!$C$18))</f>
        <v>40</v>
      </c>
      <c r="F391" s="4">
        <f ca="1">IF(Bezug!$G$2=1,Planungsrichtwerte_Übersicht!$C$7,IF(Bezug!$G$2=2,Planungsrichtwerte_Übersicht!$C$13,Planungsrichtwerte_Übersicht!$C$19))</f>
        <v>35</v>
      </c>
      <c r="G391" s="17"/>
      <c r="H391" s="17"/>
    </row>
    <row r="392" spans="1:8" x14ac:dyDescent="0.2">
      <c r="A392" s="4">
        <v>38.5</v>
      </c>
      <c r="B392" s="4">
        <f ca="1">IF(AND(Schalltool_HERZ!$K$28="JA",$C$3&gt;0),A392,0)</f>
        <v>38.5</v>
      </c>
      <c r="C392" s="16">
        <f t="shared" ca="1" si="5"/>
        <v>17.319286682888645</v>
      </c>
      <c r="D392" s="4">
        <f ca="1">IF(Bezug!$G$2=1,Planungsrichtwerte_Übersicht!$C$5,IF(Bezug!$G$2=2,Planungsrichtwerte_Übersicht!$C$11,Planungsrichtwerte_Übersicht!$C$17))</f>
        <v>45</v>
      </c>
      <c r="E392" s="4">
        <f ca="1">IF(Bezug!$G$2=1,Planungsrichtwerte_Übersicht!$C$6,IF(Bezug!$G$2=2,"-",Planungsrichtwerte_Übersicht!$C$18))</f>
        <v>40</v>
      </c>
      <c r="F392" s="4">
        <f ca="1">IF(Bezug!$G$2=1,Planungsrichtwerte_Übersicht!$C$7,IF(Bezug!$G$2=2,Planungsrichtwerte_Übersicht!$C$13,Planungsrichtwerte_Übersicht!$C$19))</f>
        <v>35</v>
      </c>
      <c r="G392" s="17"/>
      <c r="H392" s="17"/>
    </row>
    <row r="393" spans="1:8" x14ac:dyDescent="0.2">
      <c r="A393" s="4">
        <v>38.6</v>
      </c>
      <c r="B393" s="4">
        <f ca="1">IF(AND(Schalltool_HERZ!$K$28="JA",$C$3&gt;0),A393,0)</f>
        <v>38.6</v>
      </c>
      <c r="C393" s="16">
        <f t="shared" ref="C393:C407" ca="1" si="6">$C$3+10*LOG($C$2/(4*PI()*B393^2))+$C$4+$C$5</f>
        <v>17.29675517962356</v>
      </c>
      <c r="D393" s="4">
        <f ca="1">IF(Bezug!$G$2=1,Planungsrichtwerte_Übersicht!$C$5,IF(Bezug!$G$2=2,Planungsrichtwerte_Übersicht!$C$11,Planungsrichtwerte_Übersicht!$C$17))</f>
        <v>45</v>
      </c>
      <c r="E393" s="4">
        <f ca="1">IF(Bezug!$G$2=1,Planungsrichtwerte_Übersicht!$C$6,IF(Bezug!$G$2=2,"-",Planungsrichtwerte_Übersicht!$C$18))</f>
        <v>40</v>
      </c>
      <c r="F393" s="4">
        <f ca="1">IF(Bezug!$G$2=1,Planungsrichtwerte_Übersicht!$C$7,IF(Bezug!$G$2=2,Planungsrichtwerte_Übersicht!$C$13,Planungsrichtwerte_Übersicht!$C$19))</f>
        <v>35</v>
      </c>
      <c r="G393" s="17"/>
      <c r="H393" s="17"/>
    </row>
    <row r="394" spans="1:8" x14ac:dyDescent="0.2">
      <c r="A394" s="4">
        <v>38.700000000000003</v>
      </c>
      <c r="B394" s="4">
        <f ca="1">IF(AND(Schalltool_HERZ!$K$28="JA",$C$3&gt;0),A394,0)</f>
        <v>38.700000000000003</v>
      </c>
      <c r="C394" s="16">
        <f t="shared" ca="1" si="6"/>
        <v>17.274281972680434</v>
      </c>
      <c r="D394" s="4">
        <f ca="1">IF(Bezug!$G$2=1,Planungsrichtwerte_Übersicht!$C$5,IF(Bezug!$G$2=2,Planungsrichtwerte_Übersicht!$C$11,Planungsrichtwerte_Übersicht!$C$17))</f>
        <v>45</v>
      </c>
      <c r="E394" s="4">
        <f ca="1">IF(Bezug!$G$2=1,Planungsrichtwerte_Übersicht!$C$6,IF(Bezug!$G$2=2,"-",Planungsrichtwerte_Übersicht!$C$18))</f>
        <v>40</v>
      </c>
      <c r="F394" s="4">
        <f ca="1">IF(Bezug!$G$2=1,Planungsrichtwerte_Übersicht!$C$7,IF(Bezug!$G$2=2,Planungsrichtwerte_Übersicht!$C$13,Planungsrichtwerte_Übersicht!$C$19))</f>
        <v>35</v>
      </c>
      <c r="G394" s="17"/>
      <c r="H394" s="17"/>
    </row>
    <row r="395" spans="1:8" x14ac:dyDescent="0.2">
      <c r="A395" s="4">
        <v>38.799999999999997</v>
      </c>
      <c r="B395" s="4">
        <f ca="1">IF(AND(Schalltool_HERZ!$K$28="JA",$C$3&gt;0),A395,0)</f>
        <v>38.799999999999997</v>
      </c>
      <c r="C395" s="16">
        <f t="shared" ca="1" si="6"/>
        <v>17.251866761174519</v>
      </c>
      <c r="D395" s="4">
        <f ca="1">IF(Bezug!$G$2=1,Planungsrichtwerte_Übersicht!$C$5,IF(Bezug!$G$2=2,Planungsrichtwerte_Übersicht!$C$11,Planungsrichtwerte_Übersicht!$C$17))</f>
        <v>45</v>
      </c>
      <c r="E395" s="4">
        <f ca="1">IF(Bezug!$G$2=1,Planungsrichtwerte_Übersicht!$C$6,IF(Bezug!$G$2=2,"-",Planungsrichtwerte_Übersicht!$C$18))</f>
        <v>40</v>
      </c>
      <c r="F395" s="4">
        <f ca="1">IF(Bezug!$G$2=1,Planungsrichtwerte_Übersicht!$C$7,IF(Bezug!$G$2=2,Planungsrichtwerte_Übersicht!$C$13,Planungsrichtwerte_Übersicht!$C$19))</f>
        <v>35</v>
      </c>
      <c r="G395" s="17"/>
      <c r="H395" s="17"/>
    </row>
    <row r="396" spans="1:8" x14ac:dyDescent="0.2">
      <c r="A396" s="4">
        <v>38.9</v>
      </c>
      <c r="B396" s="4">
        <f ca="1">IF(AND(Schalltool_HERZ!$K$28="JA",$C$3&gt;0),A396,0)</f>
        <v>38.9</v>
      </c>
      <c r="C396" s="16">
        <f t="shared" ca="1" si="6"/>
        <v>17.229509246544509</v>
      </c>
      <c r="D396" s="4">
        <f ca="1">IF(Bezug!$G$2=1,Planungsrichtwerte_Übersicht!$C$5,IF(Bezug!$G$2=2,Planungsrichtwerte_Übersicht!$C$11,Planungsrichtwerte_Übersicht!$C$17))</f>
        <v>45</v>
      </c>
      <c r="E396" s="4">
        <f ca="1">IF(Bezug!$G$2=1,Planungsrichtwerte_Übersicht!$C$6,IF(Bezug!$G$2=2,"-",Planungsrichtwerte_Übersicht!$C$18))</f>
        <v>40</v>
      </c>
      <c r="F396" s="4">
        <f ca="1">IF(Bezug!$G$2=1,Planungsrichtwerte_Übersicht!$C$7,IF(Bezug!$G$2=2,Planungsrichtwerte_Übersicht!$C$13,Planungsrichtwerte_Übersicht!$C$19))</f>
        <v>35</v>
      </c>
      <c r="G396" s="17"/>
      <c r="H396" s="17"/>
    </row>
    <row r="397" spans="1:8" x14ac:dyDescent="0.2">
      <c r="A397" s="4">
        <v>39</v>
      </c>
      <c r="B397" s="4">
        <f ca="1">IF(AND(Schalltool_HERZ!$K$28="JA",$C$3&gt;0),A397,0)</f>
        <v>39</v>
      </c>
      <c r="C397" s="16">
        <f t="shared" ca="1" si="6"/>
        <v>17.207209132528675</v>
      </c>
      <c r="D397" s="4">
        <f ca="1">IF(Bezug!$G$2=1,Planungsrichtwerte_Übersicht!$C$5,IF(Bezug!$G$2=2,Planungsrichtwerte_Übersicht!$C$11,Planungsrichtwerte_Übersicht!$C$17))</f>
        <v>45</v>
      </c>
      <c r="E397" s="4">
        <f ca="1">IF(Bezug!$G$2=1,Planungsrichtwerte_Übersicht!$C$6,IF(Bezug!$G$2=2,"-",Planungsrichtwerte_Übersicht!$C$18))</f>
        <v>40</v>
      </c>
      <c r="F397" s="4">
        <f ca="1">IF(Bezug!$G$2=1,Planungsrichtwerte_Übersicht!$C$7,IF(Bezug!$G$2=2,Planungsrichtwerte_Übersicht!$C$13,Planungsrichtwerte_Übersicht!$C$19))</f>
        <v>35</v>
      </c>
      <c r="G397" s="17"/>
      <c r="H397" s="17"/>
    </row>
    <row r="398" spans="1:8" x14ac:dyDescent="0.2">
      <c r="A398" s="4">
        <v>39.1</v>
      </c>
      <c r="B398" s="4">
        <f ca="1">IF(AND(Schalltool_HERZ!$K$28="JA",$C$3&gt;0),A398,0)</f>
        <v>39.1</v>
      </c>
      <c r="C398" s="16">
        <f t="shared" ca="1" si="6"/>
        <v>17.184966125141322</v>
      </c>
      <c r="D398" s="4">
        <f ca="1">IF(Bezug!$G$2=1,Planungsrichtwerte_Übersicht!$C$5,IF(Bezug!$G$2=2,Planungsrichtwerte_Übersicht!$C$11,Planungsrichtwerte_Übersicht!$C$17))</f>
        <v>45</v>
      </c>
      <c r="E398" s="4">
        <f ca="1">IF(Bezug!$G$2=1,Planungsrichtwerte_Übersicht!$C$6,IF(Bezug!$G$2=2,"-",Planungsrichtwerte_Übersicht!$C$18))</f>
        <v>40</v>
      </c>
      <c r="F398" s="4">
        <f ca="1">IF(Bezug!$G$2=1,Planungsrichtwerte_Übersicht!$C$7,IF(Bezug!$G$2=2,Planungsrichtwerte_Übersicht!$C$13,Planungsrichtwerte_Übersicht!$C$19))</f>
        <v>35</v>
      </c>
      <c r="G398" s="17"/>
      <c r="H398" s="17"/>
    </row>
    <row r="399" spans="1:8" x14ac:dyDescent="0.2">
      <c r="A399" s="4">
        <v>39.200000000000003</v>
      </c>
      <c r="B399" s="4">
        <f ca="1">IF(AND(Schalltool_HERZ!$K$28="JA",$C$3&gt;0),A399,0)</f>
        <v>39.200000000000003</v>
      </c>
      <c r="C399" s="16">
        <f t="shared" ca="1" si="6"/>
        <v>17.162779932649514</v>
      </c>
      <c r="D399" s="4">
        <f ca="1">IF(Bezug!$G$2=1,Planungsrichtwerte_Übersicht!$C$5,IF(Bezug!$G$2=2,Planungsrichtwerte_Übersicht!$C$11,Planungsrichtwerte_Übersicht!$C$17))</f>
        <v>45</v>
      </c>
      <c r="E399" s="4">
        <f ca="1">IF(Bezug!$G$2=1,Planungsrichtwerte_Übersicht!$C$6,IF(Bezug!$G$2=2,"-",Planungsrichtwerte_Übersicht!$C$18))</f>
        <v>40</v>
      </c>
      <c r="F399" s="4">
        <f ca="1">IF(Bezug!$G$2=1,Planungsrichtwerte_Übersicht!$C$7,IF(Bezug!$G$2=2,Planungsrichtwerte_Übersicht!$C$13,Planungsrichtwerte_Übersicht!$C$19))</f>
        <v>35</v>
      </c>
      <c r="G399" s="17"/>
      <c r="H399" s="17"/>
    </row>
    <row r="400" spans="1:8" x14ac:dyDescent="0.2">
      <c r="A400" s="4">
        <v>39.299999999999997</v>
      </c>
      <c r="B400" s="4">
        <f ca="1">IF(AND(Schalltool_HERZ!$K$28="JA",$C$3&gt;0),A400,0)</f>
        <v>39.299999999999997</v>
      </c>
      <c r="C400" s="16">
        <f t="shared" ca="1" si="6"/>
        <v>17.140650265550128</v>
      </c>
      <c r="D400" s="4">
        <f ca="1">IF(Bezug!$G$2=1,Planungsrichtwerte_Übersicht!$C$5,IF(Bezug!$G$2=2,Planungsrichtwerte_Übersicht!$C$11,Planungsrichtwerte_Übersicht!$C$17))</f>
        <v>45</v>
      </c>
      <c r="E400" s="4">
        <f ca="1">IF(Bezug!$G$2=1,Planungsrichtwerte_Übersicht!$C$6,IF(Bezug!$G$2=2,"-",Planungsrichtwerte_Übersicht!$C$18))</f>
        <v>40</v>
      </c>
      <c r="F400" s="4">
        <f ca="1">IF(Bezug!$G$2=1,Planungsrichtwerte_Übersicht!$C$7,IF(Bezug!$G$2=2,Planungsrichtwerte_Übersicht!$C$13,Planungsrichtwerte_Übersicht!$C$19))</f>
        <v>35</v>
      </c>
      <c r="G400" s="17"/>
      <c r="H400" s="17"/>
    </row>
    <row r="401" spans="1:8" x14ac:dyDescent="0.2">
      <c r="A401" s="4">
        <v>39.4</v>
      </c>
      <c r="B401" s="4">
        <f ca="1">IF(AND(Schalltool_HERZ!$K$28="JA",$C$3&gt;0),A401,0)</f>
        <v>39.4</v>
      </c>
      <c r="C401" s="16">
        <f t="shared" ca="1" si="6"/>
        <v>17.118576836547177</v>
      </c>
      <c r="D401" s="4">
        <f ca="1">IF(Bezug!$G$2=1,Planungsrichtwerte_Übersicht!$C$5,IF(Bezug!$G$2=2,Planungsrichtwerte_Übersicht!$C$11,Planungsrichtwerte_Übersicht!$C$17))</f>
        <v>45</v>
      </c>
      <c r="E401" s="4">
        <f ca="1">IF(Bezug!$G$2=1,Planungsrichtwerte_Übersicht!$C$6,IF(Bezug!$G$2=2,"-",Planungsrichtwerte_Übersicht!$C$18))</f>
        <v>40</v>
      </c>
      <c r="F401" s="4">
        <f ca="1">IF(Bezug!$G$2=1,Planungsrichtwerte_Übersicht!$C$7,IF(Bezug!$G$2=2,Planungsrichtwerte_Übersicht!$C$13,Planungsrichtwerte_Übersicht!$C$19))</f>
        <v>35</v>
      </c>
      <c r="G401" s="17"/>
      <c r="H401" s="17"/>
    </row>
    <row r="402" spans="1:8" x14ac:dyDescent="0.2">
      <c r="A402" s="4">
        <v>39.5</v>
      </c>
      <c r="B402" s="4">
        <f ca="1">IF(AND(Schalltool_HERZ!$K$28="JA",$C$3&gt;0),A402,0)</f>
        <v>39.5</v>
      </c>
      <c r="C402" s="16">
        <f t="shared" ca="1" si="6"/>
        <v>17.096559360529454</v>
      </c>
      <c r="D402" s="4">
        <f ca="1">IF(Bezug!$G$2=1,Planungsrichtwerte_Übersicht!$C$5,IF(Bezug!$G$2=2,Planungsrichtwerte_Übersicht!$C$11,Planungsrichtwerte_Übersicht!$C$17))</f>
        <v>45</v>
      </c>
      <c r="E402" s="4">
        <f ca="1">IF(Bezug!$G$2=1,Planungsrichtwerte_Übersicht!$C$6,IF(Bezug!$G$2=2,"-",Planungsrichtwerte_Übersicht!$C$18))</f>
        <v>40</v>
      </c>
      <c r="F402" s="4">
        <f ca="1">IF(Bezug!$G$2=1,Planungsrichtwerte_Übersicht!$C$7,IF(Bezug!$G$2=2,Planungsrichtwerte_Übersicht!$C$13,Planungsrichtwerte_Übersicht!$C$19))</f>
        <v>35</v>
      </c>
      <c r="G402" s="17"/>
      <c r="H402" s="17"/>
    </row>
    <row r="403" spans="1:8" x14ac:dyDescent="0.2">
      <c r="A403" s="4">
        <v>39.6</v>
      </c>
      <c r="B403" s="4">
        <f ca="1">IF(AND(Schalltool_HERZ!$K$28="JA",$C$3&gt;0),A403,0)</f>
        <v>39.6</v>
      </c>
      <c r="C403" s="16">
        <f t="shared" ca="1" si="6"/>
        <v>17.074597554548419</v>
      </c>
      <c r="D403" s="4">
        <f ca="1">IF(Bezug!$G$2=1,Planungsrichtwerte_Übersicht!$C$5,IF(Bezug!$G$2=2,Planungsrichtwerte_Übersicht!$C$11,Planungsrichtwerte_Übersicht!$C$17))</f>
        <v>45</v>
      </c>
      <c r="E403" s="4">
        <f ca="1">IF(Bezug!$G$2=1,Planungsrichtwerte_Übersicht!$C$6,IF(Bezug!$G$2=2,"-",Planungsrichtwerte_Übersicht!$C$18))</f>
        <v>40</v>
      </c>
      <c r="F403" s="4">
        <f ca="1">IF(Bezug!$G$2=1,Planungsrichtwerte_Übersicht!$C$7,IF(Bezug!$G$2=2,Planungsrichtwerte_Übersicht!$C$13,Planungsrichtwerte_Übersicht!$C$19))</f>
        <v>35</v>
      </c>
      <c r="G403" s="17"/>
      <c r="H403" s="17"/>
    </row>
    <row r="404" spans="1:8" x14ac:dyDescent="0.2">
      <c r="A404" s="4">
        <v>39.700000000000003</v>
      </c>
      <c r="B404" s="4">
        <f ca="1">IF(AND(Schalltool_HERZ!$K$28="JA",$C$3&gt;0),A404,0)</f>
        <v>39.700000000000003</v>
      </c>
      <c r="C404" s="16">
        <f t="shared" ca="1" si="6"/>
        <v>17.052691137796359</v>
      </c>
      <c r="D404" s="4">
        <f ca="1">IF(Bezug!$G$2=1,Planungsrichtwerte_Übersicht!$C$5,IF(Bezug!$G$2=2,Planungsrichtwerte_Übersicht!$C$11,Planungsrichtwerte_Übersicht!$C$17))</f>
        <v>45</v>
      </c>
      <c r="E404" s="4">
        <f ca="1">IF(Bezug!$G$2=1,Planungsrichtwerte_Übersicht!$C$6,IF(Bezug!$G$2=2,"-",Planungsrichtwerte_Übersicht!$C$18))</f>
        <v>40</v>
      </c>
      <c r="F404" s="4">
        <f ca="1">IF(Bezug!$G$2=1,Planungsrichtwerte_Übersicht!$C$7,IF(Bezug!$G$2=2,Planungsrichtwerte_Übersicht!$C$13,Planungsrichtwerte_Übersicht!$C$19))</f>
        <v>35</v>
      </c>
      <c r="G404" s="17"/>
      <c r="H404" s="17"/>
    </row>
    <row r="405" spans="1:8" x14ac:dyDescent="0.2">
      <c r="A405" s="4">
        <v>39.799999999999997</v>
      </c>
      <c r="B405" s="4">
        <f ca="1">IF(AND(Schalltool_HERZ!$K$28="JA",$C$3&gt;0),A405,0)</f>
        <v>39.799999999999997</v>
      </c>
      <c r="C405" s="16">
        <f t="shared" ca="1" si="6"/>
        <v>17.030839831584906</v>
      </c>
      <c r="D405" s="4">
        <f ca="1">IF(Bezug!$G$2=1,Planungsrichtwerte_Übersicht!$C$5,IF(Bezug!$G$2=2,Planungsrichtwerte_Übersicht!$C$11,Planungsrichtwerte_Übersicht!$C$17))</f>
        <v>45</v>
      </c>
      <c r="E405" s="4">
        <f ca="1">IF(Bezug!$G$2=1,Planungsrichtwerte_Übersicht!$C$6,IF(Bezug!$G$2=2,"-",Planungsrichtwerte_Übersicht!$C$18))</f>
        <v>40</v>
      </c>
      <c r="F405" s="4">
        <f ca="1">IF(Bezug!$G$2=1,Planungsrichtwerte_Übersicht!$C$7,IF(Bezug!$G$2=2,Planungsrichtwerte_Übersicht!$C$13,Planungsrichtwerte_Übersicht!$C$19))</f>
        <v>35</v>
      </c>
      <c r="G405" s="17"/>
      <c r="H405" s="17"/>
    </row>
    <row r="406" spans="1:8" x14ac:dyDescent="0.2">
      <c r="A406" s="4">
        <v>39.9</v>
      </c>
      <c r="B406" s="4">
        <f ca="1">IF(AND(Schalltool_HERZ!$K$28="JA",$C$3&gt;0),A406,0)</f>
        <v>39.9</v>
      </c>
      <c r="C406" s="16">
        <f t="shared" ca="1" si="6"/>
        <v>17.009043359323698</v>
      </c>
      <c r="D406" s="4">
        <f ca="1">IF(Bezug!$G$2=1,Planungsrichtwerte_Übersicht!$C$5,IF(Bezug!$G$2=2,Planungsrichtwerte_Übersicht!$C$11,Planungsrichtwerte_Übersicht!$C$17))</f>
        <v>45</v>
      </c>
      <c r="E406" s="4">
        <f ca="1">IF(Bezug!$G$2=1,Planungsrichtwerte_Übersicht!$C$6,IF(Bezug!$G$2=2,"-",Planungsrichtwerte_Übersicht!$C$18))</f>
        <v>40</v>
      </c>
      <c r="F406" s="4">
        <f ca="1">IF(Bezug!$G$2=1,Planungsrichtwerte_Übersicht!$C$7,IF(Bezug!$G$2=2,Planungsrichtwerte_Übersicht!$C$13,Planungsrichtwerte_Übersicht!$C$19))</f>
        <v>35</v>
      </c>
      <c r="G406" s="17"/>
      <c r="H406" s="17"/>
    </row>
    <row r="407" spans="1:8" x14ac:dyDescent="0.2">
      <c r="A407" s="4">
        <v>40</v>
      </c>
      <c r="B407" s="4">
        <f ca="1">IF(AND(Schalltool_HERZ!$K$28="JA",$C$3&gt;0),A407,0)</f>
        <v>40</v>
      </c>
      <c r="C407" s="16">
        <f t="shared" ca="1" si="6"/>
        <v>16.987301446499416</v>
      </c>
      <c r="D407" s="4">
        <f ca="1">IF(Bezug!$G$2=1,Planungsrichtwerte_Übersicht!$C$5,IF(Bezug!$G$2=2,Planungsrichtwerte_Übersicht!$C$11,Planungsrichtwerte_Übersicht!$C$17))</f>
        <v>45</v>
      </c>
      <c r="E407" s="4">
        <f ca="1">IF(Bezug!$G$2=1,Planungsrichtwerte_Übersicht!$C$6,IF(Bezug!$G$2=2,"-",Planungsrichtwerte_Übersicht!$C$18))</f>
        <v>40</v>
      </c>
      <c r="F407" s="4">
        <f ca="1">IF(Bezug!$G$2=1,Planungsrichtwerte_Übersicht!$C$7,IF(Bezug!$G$2=2,Planungsrichtwerte_Übersicht!$C$13,Planungsrichtwerte_Übersicht!$C$19))</f>
        <v>35</v>
      </c>
      <c r="G407" s="17"/>
      <c r="H407" s="17"/>
    </row>
  </sheetData>
  <mergeCells count="1">
    <mergeCell ref="G15:I15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9"/>
  <dimension ref="A2:I407"/>
  <sheetViews>
    <sheetView topLeftCell="C1" workbookViewId="0">
      <selection activeCell="I8" sqref="I8"/>
    </sheetView>
  </sheetViews>
  <sheetFormatPr baseColWidth="10" defaultColWidth="11.42578125" defaultRowHeight="14.25" x14ac:dyDescent="0.2"/>
  <cols>
    <col min="1" max="1" width="15.28515625" style="2" bestFit="1" customWidth="1"/>
    <col min="2" max="2" width="39" style="2" bestFit="1" customWidth="1"/>
    <col min="3" max="3" width="33.140625" style="2" bestFit="1" customWidth="1"/>
    <col min="4" max="4" width="15.140625" style="2" bestFit="1" customWidth="1"/>
    <col min="5" max="5" width="17.85546875" style="2" bestFit="1" customWidth="1"/>
    <col min="6" max="6" width="17.28515625" style="2" bestFit="1" customWidth="1"/>
    <col min="7" max="8" width="24.85546875" style="2" bestFit="1" customWidth="1"/>
    <col min="9" max="9" width="23.85546875" style="2" customWidth="1"/>
    <col min="10" max="16384" width="11.42578125" style="2"/>
  </cols>
  <sheetData>
    <row r="2" spans="1:9" x14ac:dyDescent="0.2">
      <c r="B2" s="2" t="s">
        <v>38</v>
      </c>
      <c r="C2" s="4" t="str">
        <f>Daten_WP!E13</f>
        <v>4</v>
      </c>
    </row>
    <row r="3" spans="1:9" x14ac:dyDescent="0.2">
      <c r="B3" s="2" t="s">
        <v>18</v>
      </c>
      <c r="C3" s="4">
        <f ca="1">Daten_WP!B7</f>
        <v>50</v>
      </c>
      <c r="D3" s="2" t="s">
        <v>16</v>
      </c>
    </row>
    <row r="4" spans="1:9" x14ac:dyDescent="0.2">
      <c r="B4" s="2" t="s">
        <v>39</v>
      </c>
      <c r="C4" s="4">
        <f>Schalltool_HERZ!C7</f>
        <v>0</v>
      </c>
      <c r="D4" s="2" t="s">
        <v>16</v>
      </c>
    </row>
    <row r="5" spans="1:9" x14ac:dyDescent="0.2">
      <c r="B5" s="2" t="s">
        <v>80</v>
      </c>
      <c r="C5" s="4">
        <f>Daten_WP!E18</f>
        <v>0</v>
      </c>
      <c r="D5" s="2" t="s">
        <v>16</v>
      </c>
    </row>
    <row r="6" spans="1:9" x14ac:dyDescent="0.2">
      <c r="B6" s="2" t="s">
        <v>24</v>
      </c>
    </row>
    <row r="7" spans="1:9" ht="54.75" customHeight="1" x14ac:dyDescent="0.2">
      <c r="A7" s="5" t="s">
        <v>45</v>
      </c>
      <c r="B7" s="5" t="s">
        <v>100</v>
      </c>
      <c r="C7" s="5" t="s">
        <v>46</v>
      </c>
      <c r="D7" s="5" t="s">
        <v>47</v>
      </c>
      <c r="E7" s="5" t="s">
        <v>52</v>
      </c>
      <c r="F7" s="5" t="s">
        <v>53</v>
      </c>
      <c r="G7" s="15" t="s">
        <v>51</v>
      </c>
      <c r="H7" s="15" t="s">
        <v>54</v>
      </c>
      <c r="I7" s="15" t="s">
        <v>55</v>
      </c>
    </row>
    <row r="8" spans="1:9" x14ac:dyDescent="0.2">
      <c r="A8" s="4">
        <v>0.1</v>
      </c>
      <c r="B8" s="4">
        <f ca="1">IF(AND(Daten_WP!$D$22="WAHR",$C$3&gt;0),A8,0)</f>
        <v>0</v>
      </c>
      <c r="C8" s="16" t="e">
        <f ca="1">$C$3+10*LOG($C$2/(4*PI()*B8^2))+$C$4+$C$5</f>
        <v>#DIV/0!</v>
      </c>
      <c r="D8" s="4">
        <f ca="1">IF(Bezug!$G$2=1,Planungsrichtwerte_Übersicht!$C$5,IF(Bezug!$G$2=2,Planungsrichtwerte_Übersicht!$C$11,Planungsrichtwerte_Übersicht!$C$17))</f>
        <v>45</v>
      </c>
      <c r="E8" s="4">
        <f ca="1">IF(Bezug!$G$2=1,Planungsrichtwerte_Übersicht!$C$6,IF(Bezug!$G$2=2,"-",Planungsrichtwerte_Übersicht!$C$18))</f>
        <v>40</v>
      </c>
      <c r="F8" s="4">
        <f ca="1">IF(Bezug!$G$2=1,Planungsrichtwerte_Übersicht!$C$7,IF(Bezug!$G$2=2,Planungsrichtwerte_Übersicht!$C$13,Planungsrichtwerte_Übersicht!$C$19))</f>
        <v>35</v>
      </c>
      <c r="G8" s="4">
        <f ca="1">ROUND(SQRT($C$2/(10^(($D$8-'Berechnung_Abstand_SH+SM'!$C$3-'Berechnung_Abstand_SH+SM'!$C$4-$C$5)/10)*4*PI())),1)</f>
        <v>1</v>
      </c>
      <c r="H8" s="4">
        <f ca="1">IF(E8="-",I8,ROUND(SQRT($C$2/(10^(($E$8-'Berechnung_Abstand_SH+SM'!$C$3-'Berechnung_Abstand_SH+SM'!$C$4-$C$5)/10)*4*PI())),1))</f>
        <v>1.8</v>
      </c>
      <c r="I8" s="150">
        <f ca="1">ROUND(SQRT($C$2/(10^(($F$8-'Berechnung_Abstand_SH+SM'!$C$3-'Berechnung_Abstand_SH+SM'!$C$4-$C$5)/10)*4*PI())),1)</f>
        <v>3.2</v>
      </c>
    </row>
    <row r="9" spans="1:9" x14ac:dyDescent="0.2">
      <c r="A9" s="4">
        <v>0.2</v>
      </c>
      <c r="B9" s="4">
        <f ca="1">IF(AND(Daten_WP!$D$22="WAHR",$C$3&gt;0),A9,0)</f>
        <v>0</v>
      </c>
      <c r="C9" s="16" t="e">
        <f t="shared" ref="C9:C72" ca="1" si="0">$C$3+10*LOG($C$2/(4*PI()*B9^2))+$C$4+$C$5</f>
        <v>#DIV/0!</v>
      </c>
      <c r="D9" s="4">
        <f ca="1">IF(Bezug!$G$2=1,Planungsrichtwerte_Übersicht!$C$5,IF(Bezug!$G$2=2,Planungsrichtwerte_Übersicht!$C$11,Planungsrichtwerte_Übersicht!$C$17))</f>
        <v>45</v>
      </c>
      <c r="E9" s="4">
        <f ca="1">IF(Bezug!$G$2=1,Planungsrichtwerte_Übersicht!$C$6,IF(Bezug!$G$2=2,"-",Planungsrichtwerte_Übersicht!$C$18))</f>
        <v>40</v>
      </c>
      <c r="F9" s="4">
        <f ca="1">IF(Bezug!$G$2=1,Planungsrichtwerte_Übersicht!$C$7,IF(Bezug!$G$2=2,Planungsrichtwerte_Übersicht!$C$13,Planungsrichtwerte_Übersicht!$C$19))</f>
        <v>35</v>
      </c>
      <c r="G9" s="17"/>
      <c r="H9" s="17"/>
    </row>
    <row r="10" spans="1:9" x14ac:dyDescent="0.2">
      <c r="A10" s="4">
        <v>0.3</v>
      </c>
      <c r="B10" s="4">
        <f ca="1">IF(AND(Daten_WP!$D$22="WAHR",$C$3&gt;0),A10,0)</f>
        <v>0</v>
      </c>
      <c r="C10" s="16" t="e">
        <f t="shared" ca="1" si="0"/>
        <v>#DIV/0!</v>
      </c>
      <c r="D10" s="4">
        <f ca="1">IF(Bezug!$G$2=1,Planungsrichtwerte_Übersicht!$C$5,IF(Bezug!$G$2=2,Planungsrichtwerte_Übersicht!$C$11,Planungsrichtwerte_Übersicht!$C$17))</f>
        <v>45</v>
      </c>
      <c r="E10" s="4">
        <f ca="1">IF(Bezug!$G$2=1,Planungsrichtwerte_Übersicht!$C$6,IF(Bezug!$G$2=2,"-",Planungsrichtwerte_Übersicht!$C$18))</f>
        <v>40</v>
      </c>
      <c r="F10" s="4">
        <f ca="1">IF(Bezug!$G$2=1,Planungsrichtwerte_Übersicht!$C$7,IF(Bezug!$G$2=2,Planungsrichtwerte_Übersicht!$C$13,Planungsrichtwerte_Übersicht!$C$19))</f>
        <v>35</v>
      </c>
      <c r="G10" s="17"/>
      <c r="H10" s="17"/>
    </row>
    <row r="11" spans="1:9" x14ac:dyDescent="0.2">
      <c r="A11" s="4">
        <v>0.4</v>
      </c>
      <c r="B11" s="4">
        <f ca="1">IF(AND(Daten_WP!$D$22="WAHR",$C$3&gt;0),A11,0)</f>
        <v>0</v>
      </c>
      <c r="C11" s="16" t="e">
        <f t="shared" ca="1" si="0"/>
        <v>#DIV/0!</v>
      </c>
      <c r="D11" s="4">
        <f ca="1">IF(Bezug!$G$2=1,Planungsrichtwerte_Übersicht!$C$5,IF(Bezug!$G$2=2,Planungsrichtwerte_Übersicht!$C$11,Planungsrichtwerte_Übersicht!$C$17))</f>
        <v>45</v>
      </c>
      <c r="E11" s="4">
        <f ca="1">IF(Bezug!$G$2=1,Planungsrichtwerte_Übersicht!$C$6,IF(Bezug!$G$2=2,"-",Planungsrichtwerte_Übersicht!$C$18))</f>
        <v>40</v>
      </c>
      <c r="F11" s="4">
        <f ca="1">IF(Bezug!$G$2=1,Planungsrichtwerte_Übersicht!$C$7,IF(Bezug!$G$2=2,Planungsrichtwerte_Übersicht!$C$13,Planungsrichtwerte_Übersicht!$C$19))</f>
        <v>35</v>
      </c>
      <c r="G11" s="17"/>
      <c r="H11" s="17"/>
    </row>
    <row r="12" spans="1:9" x14ac:dyDescent="0.2">
      <c r="A12" s="4">
        <v>0.5</v>
      </c>
      <c r="B12" s="4">
        <f ca="1">IF(AND(Daten_WP!$D$22="WAHR",$C$3&gt;0),A12,0)</f>
        <v>0</v>
      </c>
      <c r="C12" s="16" t="e">
        <f t="shared" ca="1" si="0"/>
        <v>#DIV/0!</v>
      </c>
      <c r="D12" s="4">
        <f ca="1">IF(Bezug!$G$2=1,Planungsrichtwerte_Übersicht!$C$5,IF(Bezug!$G$2=2,Planungsrichtwerte_Übersicht!$C$11,Planungsrichtwerte_Übersicht!$C$17))</f>
        <v>45</v>
      </c>
      <c r="E12" s="4">
        <f ca="1">IF(Bezug!$G$2=1,Planungsrichtwerte_Übersicht!$C$6,IF(Bezug!$G$2=2,"-",Planungsrichtwerte_Übersicht!$C$18))</f>
        <v>40</v>
      </c>
      <c r="F12" s="4">
        <f ca="1">IF(Bezug!$G$2=1,Planungsrichtwerte_Übersicht!$C$7,IF(Bezug!$G$2=2,Planungsrichtwerte_Übersicht!$C$13,Planungsrichtwerte_Übersicht!$C$19))</f>
        <v>35</v>
      </c>
      <c r="G12" s="17"/>
      <c r="H12" s="17"/>
    </row>
    <row r="13" spans="1:9" x14ac:dyDescent="0.2">
      <c r="A13" s="4">
        <v>0.6</v>
      </c>
      <c r="B13" s="4">
        <f ca="1">IF(AND(Daten_WP!$D$22="WAHR",$C$3&gt;0),A13,0)</f>
        <v>0</v>
      </c>
      <c r="C13" s="16" t="e">
        <f t="shared" ca="1" si="0"/>
        <v>#DIV/0!</v>
      </c>
      <c r="D13" s="4">
        <f ca="1">IF(Bezug!$G$2=1,Planungsrichtwerte_Übersicht!$C$5,IF(Bezug!$G$2=2,Planungsrichtwerte_Übersicht!$C$11,Planungsrichtwerte_Übersicht!$C$17))</f>
        <v>45</v>
      </c>
      <c r="E13" s="4">
        <f ca="1">IF(Bezug!$G$2=1,Planungsrichtwerte_Übersicht!$C$6,IF(Bezug!$G$2=2,"-",Planungsrichtwerte_Übersicht!$C$18))</f>
        <v>40</v>
      </c>
      <c r="F13" s="4">
        <f ca="1">IF(Bezug!$G$2=1,Planungsrichtwerte_Übersicht!$C$7,IF(Bezug!$G$2=2,Planungsrichtwerte_Übersicht!$C$13,Planungsrichtwerte_Übersicht!$C$19))</f>
        <v>35</v>
      </c>
      <c r="G13" s="17"/>
      <c r="H13" s="17"/>
    </row>
    <row r="14" spans="1:9" x14ac:dyDescent="0.2">
      <c r="A14" s="4">
        <v>0.7</v>
      </c>
      <c r="B14" s="4">
        <f ca="1">IF(AND(Daten_WP!$D$22="WAHR",$C$3&gt;0),A14,0)</f>
        <v>0</v>
      </c>
      <c r="C14" s="16" t="e">
        <f t="shared" ca="1" si="0"/>
        <v>#DIV/0!</v>
      </c>
      <c r="D14" s="4">
        <f ca="1">IF(Bezug!$G$2=1,Planungsrichtwerte_Übersicht!$C$5,IF(Bezug!$G$2=2,Planungsrichtwerte_Übersicht!$C$11,Planungsrichtwerte_Übersicht!$C$17))</f>
        <v>45</v>
      </c>
      <c r="E14" s="4">
        <f ca="1">IF(Bezug!$G$2=1,Planungsrichtwerte_Übersicht!$C$6,IF(Bezug!$G$2=2,"-",Planungsrichtwerte_Übersicht!$C$18))</f>
        <v>40</v>
      </c>
      <c r="F14" s="4">
        <f ca="1">IF(Bezug!$G$2=1,Planungsrichtwerte_Übersicht!$C$7,IF(Bezug!$G$2=2,Planungsrichtwerte_Übersicht!$C$13,Planungsrichtwerte_Übersicht!$C$19))</f>
        <v>35</v>
      </c>
      <c r="G14" s="17"/>
      <c r="H14" s="17"/>
    </row>
    <row r="15" spans="1:9" ht="15" x14ac:dyDescent="0.2">
      <c r="A15" s="4">
        <v>0.8</v>
      </c>
      <c r="B15" s="4">
        <f ca="1">IF(AND(Daten_WP!$D$22="WAHR",$C$3&gt;0),A15,0)</f>
        <v>0</v>
      </c>
      <c r="C15" s="16" t="e">
        <f t="shared" ca="1" si="0"/>
        <v>#DIV/0!</v>
      </c>
      <c r="D15" s="4">
        <f ca="1">IF(Bezug!$G$2=1,Planungsrichtwerte_Übersicht!$C$5,IF(Bezug!$G$2=2,Planungsrichtwerte_Übersicht!$C$11,Planungsrichtwerte_Übersicht!$C$17))</f>
        <v>45</v>
      </c>
      <c r="E15" s="4">
        <f ca="1">IF(Bezug!$G$2=1,Planungsrichtwerte_Übersicht!$C$6,IF(Bezug!$G$2=2,"-",Planungsrichtwerte_Übersicht!$C$18))</f>
        <v>40</v>
      </c>
      <c r="F15" s="4">
        <f ca="1">IF(Bezug!$G$2=1,Planungsrichtwerte_Übersicht!$C$7,IF(Bezug!$G$2=2,Planungsrichtwerte_Übersicht!$C$13,Planungsrichtwerte_Übersicht!$C$19))</f>
        <v>35</v>
      </c>
      <c r="G15" s="203" t="s">
        <v>56</v>
      </c>
      <c r="H15" s="203"/>
      <c r="I15" s="203"/>
    </row>
    <row r="16" spans="1:9" ht="15" x14ac:dyDescent="0.2">
      <c r="A16" s="4">
        <v>0.9</v>
      </c>
      <c r="B16" s="4">
        <f ca="1">IF(AND(Daten_WP!$D$22="WAHR",$C$3&gt;0),A16,0)</f>
        <v>0</v>
      </c>
      <c r="C16" s="16" t="e">
        <f t="shared" ca="1" si="0"/>
        <v>#DIV/0!</v>
      </c>
      <c r="D16" s="4">
        <f ca="1">IF(Bezug!$G$2=1,Planungsrichtwerte_Übersicht!$C$5,IF(Bezug!$G$2=2,Planungsrichtwerte_Übersicht!$C$11,Planungsrichtwerte_Übersicht!$C$17))</f>
        <v>45</v>
      </c>
      <c r="E16" s="4">
        <f ca="1">IF(Bezug!$G$2=1,Planungsrichtwerte_Übersicht!$C$6,IF(Bezug!$G$2=2,"-",Planungsrichtwerte_Übersicht!$C$18))</f>
        <v>40</v>
      </c>
      <c r="F16" s="4">
        <f ca="1">IF(Bezug!$G$2=1,Planungsrichtwerte_Übersicht!$C$7,IF(Bezug!$G$2=2,Planungsrichtwerte_Übersicht!$C$13,Planungsrichtwerte_Übersicht!$C$19))</f>
        <v>35</v>
      </c>
      <c r="G16" s="5" t="s">
        <v>41</v>
      </c>
      <c r="H16" s="134" t="s">
        <v>42</v>
      </c>
      <c r="I16" s="5" t="s">
        <v>43</v>
      </c>
    </row>
    <row r="17" spans="1:9" x14ac:dyDescent="0.2">
      <c r="A17" s="4">
        <v>1</v>
      </c>
      <c r="B17" s="4">
        <f ca="1">IF(AND(Daten_WP!$D$22="WAHR",$C$3&gt;0),A17,0)</f>
        <v>0</v>
      </c>
      <c r="C17" s="16" t="e">
        <f t="shared" ca="1" si="0"/>
        <v>#DIV/0!</v>
      </c>
      <c r="D17" s="4">
        <f ca="1">IF(Bezug!$G$2=1,Planungsrichtwerte_Übersicht!$C$5,IF(Bezug!$G$2=2,Planungsrichtwerte_Übersicht!$C$11,Planungsrichtwerte_Übersicht!$C$17))</f>
        <v>45</v>
      </c>
      <c r="E17" s="4">
        <f ca="1">IF(Bezug!$G$2=1,Planungsrichtwerte_Übersicht!$C$6,IF(Bezug!$G$2=2,"-",Planungsrichtwerte_Übersicht!$C$18))</f>
        <v>40</v>
      </c>
      <c r="F17" s="4">
        <f ca="1">IF(Bezug!$G$2=1,Planungsrichtwerte_Übersicht!$C$7,IF(Bezug!$G$2=2,Planungsrichtwerte_Übersicht!$C$13,Planungsrichtwerte_Übersicht!$C$19))</f>
        <v>35</v>
      </c>
      <c r="G17" s="14">
        <v>0</v>
      </c>
      <c r="H17" s="14">
        <v>0</v>
      </c>
      <c r="I17" s="4">
        <v>0</v>
      </c>
    </row>
    <row r="18" spans="1:9" x14ac:dyDescent="0.2">
      <c r="A18" s="4">
        <v>1.1000000000000001</v>
      </c>
      <c r="B18" s="4">
        <f ca="1">IF(AND(Daten_WP!$D$22="WAHR",$C$3&gt;0),A18,0)</f>
        <v>0</v>
      </c>
      <c r="C18" s="16" t="e">
        <f t="shared" ca="1" si="0"/>
        <v>#DIV/0!</v>
      </c>
      <c r="D18" s="4">
        <f ca="1">IF(Bezug!$G$2=1,Planungsrichtwerte_Übersicht!$C$5,IF(Bezug!$G$2=2,Planungsrichtwerte_Übersicht!$C$11,Planungsrichtwerte_Übersicht!$C$17))</f>
        <v>45</v>
      </c>
      <c r="E18" s="4">
        <f ca="1">IF(Bezug!$G$2=1,Planungsrichtwerte_Übersicht!$C$6,IF(Bezug!$G$2=2,"-",Planungsrichtwerte_Übersicht!$C$18))</f>
        <v>40</v>
      </c>
      <c r="F18" s="4">
        <f ca="1">IF(Bezug!$G$2=1,Planungsrichtwerte_Übersicht!$C$7,IF(Bezug!$G$2=2,Planungsrichtwerte_Übersicht!$C$13,Planungsrichtwerte_Übersicht!$C$19))</f>
        <v>35</v>
      </c>
      <c r="G18" s="14">
        <f>IF(Daten_WP!$D$22="WAHR",D8,0)</f>
        <v>0</v>
      </c>
      <c r="H18" s="14">
        <f>IF(Daten_WP!$D$22="WAHR",E8,0)</f>
        <v>0</v>
      </c>
      <c r="I18" s="4">
        <f>IF(Daten_WP!$D$22="WAHR",F8,0)</f>
        <v>0</v>
      </c>
    </row>
    <row r="19" spans="1:9" x14ac:dyDescent="0.2">
      <c r="A19" s="4">
        <v>1.2</v>
      </c>
      <c r="B19" s="4">
        <f ca="1">IF(AND(Daten_WP!$D$22="WAHR",$C$3&gt;0),A19,0)</f>
        <v>0</v>
      </c>
      <c r="C19" s="16" t="e">
        <f t="shared" ca="1" si="0"/>
        <v>#DIV/0!</v>
      </c>
      <c r="D19" s="4">
        <f ca="1">IF(Bezug!$G$2=1,Planungsrichtwerte_Übersicht!$C$5,IF(Bezug!$G$2=2,Planungsrichtwerte_Übersicht!$C$11,Planungsrichtwerte_Übersicht!$C$17))</f>
        <v>45</v>
      </c>
      <c r="E19" s="4">
        <f ca="1">IF(Bezug!$G$2=1,Planungsrichtwerte_Übersicht!$C$6,IF(Bezug!$G$2=2,"-",Planungsrichtwerte_Übersicht!$C$18))</f>
        <v>40</v>
      </c>
      <c r="F19" s="4">
        <f ca="1">IF(Bezug!$G$2=1,Planungsrichtwerte_Übersicht!$C$7,IF(Bezug!$G$2=2,Planungsrichtwerte_Übersicht!$C$13,Planungsrichtwerte_Übersicht!$C$19))</f>
        <v>35</v>
      </c>
      <c r="G19" s="17"/>
      <c r="H19" s="4"/>
    </row>
    <row r="20" spans="1:9" x14ac:dyDescent="0.2">
      <c r="A20" s="4">
        <v>1.3</v>
      </c>
      <c r="B20" s="4">
        <f ca="1">IF(AND(Daten_WP!$D$22="WAHR",$C$3&gt;0),A20,0)</f>
        <v>0</v>
      </c>
      <c r="C20" s="16" t="e">
        <f t="shared" ca="1" si="0"/>
        <v>#DIV/0!</v>
      </c>
      <c r="D20" s="4">
        <f ca="1">IF(Bezug!$G$2=1,Planungsrichtwerte_Übersicht!$C$5,IF(Bezug!$G$2=2,Planungsrichtwerte_Übersicht!$C$11,Planungsrichtwerte_Übersicht!$C$17))</f>
        <v>45</v>
      </c>
      <c r="E20" s="4">
        <f ca="1">IF(Bezug!$G$2=1,Planungsrichtwerte_Übersicht!$C$6,IF(Bezug!$G$2=2,"-",Planungsrichtwerte_Übersicht!$C$18))</f>
        <v>40</v>
      </c>
      <c r="F20" s="4">
        <f ca="1">IF(Bezug!$G$2=1,Planungsrichtwerte_Übersicht!$C$7,IF(Bezug!$G$2=2,Planungsrichtwerte_Übersicht!$C$13,Planungsrichtwerte_Übersicht!$C$19))</f>
        <v>35</v>
      </c>
      <c r="G20" s="4">
        <f>IF(Daten_WP!$D$22="WAHR",G21,0)</f>
        <v>0</v>
      </c>
      <c r="H20" s="4">
        <f>IF(Daten_WP!$D$22="WAHR",H21,0)</f>
        <v>0</v>
      </c>
      <c r="I20" s="4">
        <f>IF(Daten_WP!$D$22="WAHR",I21,0)</f>
        <v>0</v>
      </c>
    </row>
    <row r="21" spans="1:9" x14ac:dyDescent="0.2">
      <c r="A21" s="4">
        <v>1.4</v>
      </c>
      <c r="B21" s="4">
        <f ca="1">IF(AND(Daten_WP!$D$22="WAHR",$C$3&gt;0),A21,0)</f>
        <v>0</v>
      </c>
      <c r="C21" s="16" t="e">
        <f t="shared" ca="1" si="0"/>
        <v>#DIV/0!</v>
      </c>
      <c r="D21" s="4">
        <f ca="1">IF(Bezug!$G$2=1,Planungsrichtwerte_Übersicht!$C$5,IF(Bezug!$G$2=2,Planungsrichtwerte_Übersicht!$C$11,Planungsrichtwerte_Übersicht!$C$17))</f>
        <v>45</v>
      </c>
      <c r="E21" s="4">
        <f ca="1">IF(Bezug!$G$2=1,Planungsrichtwerte_Übersicht!$C$6,IF(Bezug!$G$2=2,"-",Planungsrichtwerte_Übersicht!$C$18))</f>
        <v>40</v>
      </c>
      <c r="F21" s="4">
        <f ca="1">IF(Bezug!$G$2=1,Planungsrichtwerte_Übersicht!$C$7,IF(Bezug!$G$2=2,Planungsrichtwerte_Übersicht!$C$13,Planungsrichtwerte_Übersicht!$C$19))</f>
        <v>35</v>
      </c>
      <c r="G21" s="4">
        <f>IF(Daten_WP!$D$22="WAHR",G8,0)</f>
        <v>0</v>
      </c>
      <c r="H21" s="4">
        <f>IF(Daten_WP!$D$22="WAHR",H8,0)</f>
        <v>0</v>
      </c>
      <c r="I21" s="4">
        <f>IF(Daten_WP!$D$22="WAHR",I8,0)</f>
        <v>0</v>
      </c>
    </row>
    <row r="22" spans="1:9" x14ac:dyDescent="0.2">
      <c r="A22" s="4">
        <v>1.5</v>
      </c>
      <c r="B22" s="4">
        <f ca="1">IF(AND(Daten_WP!$D$22="WAHR",$C$3&gt;0),A22,0)</f>
        <v>0</v>
      </c>
      <c r="C22" s="16" t="e">
        <f t="shared" ca="1" si="0"/>
        <v>#DIV/0!</v>
      </c>
      <c r="D22" s="4">
        <f ca="1">IF(Bezug!$G$2=1,Planungsrichtwerte_Übersicht!$C$5,IF(Bezug!$G$2=2,Planungsrichtwerte_Übersicht!$C$11,Planungsrichtwerte_Übersicht!$C$17))</f>
        <v>45</v>
      </c>
      <c r="E22" s="4">
        <f ca="1">IF(Bezug!$G$2=1,Planungsrichtwerte_Übersicht!$C$6,IF(Bezug!$G$2=2,"-",Planungsrichtwerte_Übersicht!$C$18))</f>
        <v>40</v>
      </c>
      <c r="F22" s="4">
        <f ca="1">IF(Bezug!$G$2=1,Planungsrichtwerte_Übersicht!$C$7,IF(Bezug!$G$2=2,Planungsrichtwerte_Übersicht!$C$13,Planungsrichtwerte_Übersicht!$C$19))</f>
        <v>35</v>
      </c>
      <c r="G22" s="17"/>
      <c r="H22" s="17"/>
    </row>
    <row r="23" spans="1:9" x14ac:dyDescent="0.2">
      <c r="A23" s="4">
        <v>1.6</v>
      </c>
      <c r="B23" s="4">
        <f ca="1">IF(AND(Daten_WP!$D$22="WAHR",$C$3&gt;0),A23,0)</f>
        <v>0</v>
      </c>
      <c r="C23" s="16" t="e">
        <f t="shared" ca="1" si="0"/>
        <v>#DIV/0!</v>
      </c>
      <c r="D23" s="4">
        <f ca="1">IF(Bezug!$G$2=1,Planungsrichtwerte_Übersicht!$C$5,IF(Bezug!$G$2=2,Planungsrichtwerte_Übersicht!$C$11,Planungsrichtwerte_Übersicht!$C$17))</f>
        <v>45</v>
      </c>
      <c r="E23" s="4">
        <f ca="1">IF(Bezug!$G$2=1,Planungsrichtwerte_Übersicht!$C$6,IF(Bezug!$G$2=2,"-",Planungsrichtwerte_Übersicht!$C$18))</f>
        <v>40</v>
      </c>
      <c r="F23" s="4">
        <f ca="1">IF(Bezug!$G$2=1,Planungsrichtwerte_Übersicht!$C$7,IF(Bezug!$G$2=2,Planungsrichtwerte_Übersicht!$C$13,Planungsrichtwerte_Übersicht!$C$19))</f>
        <v>35</v>
      </c>
      <c r="G23" s="17"/>
      <c r="H23" s="17"/>
    </row>
    <row r="24" spans="1:9" x14ac:dyDescent="0.2">
      <c r="A24" s="4">
        <v>1.7</v>
      </c>
      <c r="B24" s="4">
        <f ca="1">IF(AND(Daten_WP!$D$22="WAHR",$C$3&gt;0),A24,0)</f>
        <v>0</v>
      </c>
      <c r="C24" s="16" t="e">
        <f t="shared" ca="1" si="0"/>
        <v>#DIV/0!</v>
      </c>
      <c r="D24" s="4">
        <f ca="1">IF(Bezug!$G$2=1,Planungsrichtwerte_Übersicht!$C$5,IF(Bezug!$G$2=2,Planungsrichtwerte_Übersicht!$C$11,Planungsrichtwerte_Übersicht!$C$17))</f>
        <v>45</v>
      </c>
      <c r="E24" s="4">
        <f ca="1">IF(Bezug!$G$2=1,Planungsrichtwerte_Übersicht!$C$6,IF(Bezug!$G$2=2,"-",Planungsrichtwerte_Übersicht!$C$18))</f>
        <v>40</v>
      </c>
      <c r="F24" s="4">
        <f ca="1">IF(Bezug!$G$2=1,Planungsrichtwerte_Übersicht!$C$7,IF(Bezug!$G$2=2,Planungsrichtwerte_Übersicht!$C$13,Planungsrichtwerte_Übersicht!$C$19))</f>
        <v>35</v>
      </c>
      <c r="G24" s="17"/>
      <c r="H24" s="17"/>
    </row>
    <row r="25" spans="1:9" x14ac:dyDescent="0.2">
      <c r="A25" s="4">
        <v>1.8</v>
      </c>
      <c r="B25" s="4">
        <f ca="1">IF(AND(Daten_WP!$D$22="WAHR",$C$3&gt;0),A25,0)</f>
        <v>0</v>
      </c>
      <c r="C25" s="16" t="e">
        <f t="shared" ca="1" si="0"/>
        <v>#DIV/0!</v>
      </c>
      <c r="D25" s="4">
        <f ca="1">IF(Bezug!$G$2=1,Planungsrichtwerte_Übersicht!$C$5,IF(Bezug!$G$2=2,Planungsrichtwerte_Übersicht!$C$11,Planungsrichtwerte_Übersicht!$C$17))</f>
        <v>45</v>
      </c>
      <c r="E25" s="4">
        <f ca="1">IF(Bezug!$G$2=1,Planungsrichtwerte_Übersicht!$C$6,IF(Bezug!$G$2=2,"-",Planungsrichtwerte_Übersicht!$C$18))</f>
        <v>40</v>
      </c>
      <c r="F25" s="4">
        <f ca="1">IF(Bezug!$G$2=1,Planungsrichtwerte_Übersicht!$C$7,IF(Bezug!$G$2=2,Planungsrichtwerte_Übersicht!$C$13,Planungsrichtwerte_Übersicht!$C$19))</f>
        <v>35</v>
      </c>
      <c r="G25" s="17"/>
      <c r="H25" s="17"/>
    </row>
    <row r="26" spans="1:9" x14ac:dyDescent="0.2">
      <c r="A26" s="4">
        <v>1.9</v>
      </c>
      <c r="B26" s="4">
        <f ca="1">IF(AND(Daten_WP!$D$22="WAHR",$C$3&gt;0),A26,0)</f>
        <v>0</v>
      </c>
      <c r="C26" s="16" t="e">
        <f t="shared" ca="1" si="0"/>
        <v>#DIV/0!</v>
      </c>
      <c r="D26" s="4">
        <f ca="1">IF(Bezug!$G$2=1,Planungsrichtwerte_Übersicht!$C$5,IF(Bezug!$G$2=2,Planungsrichtwerte_Übersicht!$C$11,Planungsrichtwerte_Übersicht!$C$17))</f>
        <v>45</v>
      </c>
      <c r="E26" s="4">
        <f ca="1">IF(Bezug!$G$2=1,Planungsrichtwerte_Übersicht!$C$6,IF(Bezug!$G$2=2,"-",Planungsrichtwerte_Übersicht!$C$18))</f>
        <v>40</v>
      </c>
      <c r="F26" s="4">
        <f ca="1">IF(Bezug!$G$2=1,Planungsrichtwerte_Übersicht!$C$7,IF(Bezug!$G$2=2,Planungsrichtwerte_Übersicht!$C$13,Planungsrichtwerte_Übersicht!$C$19))</f>
        <v>35</v>
      </c>
      <c r="G26" s="17"/>
      <c r="H26" s="17"/>
    </row>
    <row r="27" spans="1:9" x14ac:dyDescent="0.2">
      <c r="A27" s="4">
        <v>2</v>
      </c>
      <c r="B27" s="4">
        <f ca="1">IF(AND(Daten_WP!$D$22="WAHR",$C$3&gt;0),A27,0)</f>
        <v>0</v>
      </c>
      <c r="C27" s="16" t="e">
        <f t="shared" ca="1" si="0"/>
        <v>#DIV/0!</v>
      </c>
      <c r="D27" s="4">
        <f ca="1">IF(Bezug!$G$2=1,Planungsrichtwerte_Übersicht!$C$5,IF(Bezug!$G$2=2,Planungsrichtwerte_Übersicht!$C$11,Planungsrichtwerte_Übersicht!$C$17))</f>
        <v>45</v>
      </c>
      <c r="E27" s="4">
        <f ca="1">IF(Bezug!$G$2=1,Planungsrichtwerte_Übersicht!$C$6,IF(Bezug!$G$2=2,"-",Planungsrichtwerte_Übersicht!$C$18))</f>
        <v>40</v>
      </c>
      <c r="F27" s="4">
        <f ca="1">IF(Bezug!$G$2=1,Planungsrichtwerte_Übersicht!$C$7,IF(Bezug!$G$2=2,Planungsrichtwerte_Übersicht!$C$13,Planungsrichtwerte_Übersicht!$C$19))</f>
        <v>35</v>
      </c>
      <c r="G27" s="17"/>
      <c r="H27" s="17"/>
    </row>
    <row r="28" spans="1:9" x14ac:dyDescent="0.2">
      <c r="A28" s="4">
        <v>2.1</v>
      </c>
      <c r="B28" s="4">
        <f ca="1">IF(AND(Daten_WP!$D$22="WAHR",$C$3&gt;0),A28,0)</f>
        <v>0</v>
      </c>
      <c r="C28" s="16" t="e">
        <f t="shared" ca="1" si="0"/>
        <v>#DIV/0!</v>
      </c>
      <c r="D28" s="4">
        <f ca="1">IF(Bezug!$G$2=1,Planungsrichtwerte_Übersicht!$C$5,IF(Bezug!$G$2=2,Planungsrichtwerte_Übersicht!$C$11,Planungsrichtwerte_Übersicht!$C$17))</f>
        <v>45</v>
      </c>
      <c r="E28" s="4">
        <f ca="1">IF(Bezug!$G$2=1,Planungsrichtwerte_Übersicht!$C$6,IF(Bezug!$G$2=2,"-",Planungsrichtwerte_Übersicht!$C$18))</f>
        <v>40</v>
      </c>
      <c r="F28" s="4">
        <f ca="1">IF(Bezug!$G$2=1,Planungsrichtwerte_Übersicht!$C$7,IF(Bezug!$G$2=2,Planungsrichtwerte_Übersicht!$C$13,Planungsrichtwerte_Übersicht!$C$19))</f>
        <v>35</v>
      </c>
      <c r="G28" s="17"/>
      <c r="H28" s="17"/>
    </row>
    <row r="29" spans="1:9" x14ac:dyDescent="0.2">
      <c r="A29" s="4">
        <v>2.2000000000000002</v>
      </c>
      <c r="B29" s="4">
        <f ca="1">IF(AND(Daten_WP!$D$22="WAHR",$C$3&gt;0),A29,0)</f>
        <v>0</v>
      </c>
      <c r="C29" s="16" t="e">
        <f t="shared" ca="1" si="0"/>
        <v>#DIV/0!</v>
      </c>
      <c r="D29" s="4">
        <f ca="1">IF(Bezug!$G$2=1,Planungsrichtwerte_Übersicht!$C$5,IF(Bezug!$G$2=2,Planungsrichtwerte_Übersicht!$C$11,Planungsrichtwerte_Übersicht!$C$17))</f>
        <v>45</v>
      </c>
      <c r="E29" s="4">
        <f ca="1">IF(Bezug!$G$2=1,Planungsrichtwerte_Übersicht!$C$6,IF(Bezug!$G$2=2,"-",Planungsrichtwerte_Übersicht!$C$18))</f>
        <v>40</v>
      </c>
      <c r="F29" s="4">
        <f ca="1">IF(Bezug!$G$2=1,Planungsrichtwerte_Übersicht!$C$7,IF(Bezug!$G$2=2,Planungsrichtwerte_Übersicht!$C$13,Planungsrichtwerte_Übersicht!$C$19))</f>
        <v>35</v>
      </c>
      <c r="G29" s="17"/>
      <c r="H29" s="17"/>
    </row>
    <row r="30" spans="1:9" x14ac:dyDescent="0.2">
      <c r="A30" s="4">
        <v>2.2999999999999998</v>
      </c>
      <c r="B30" s="4">
        <f ca="1">IF(AND(Daten_WP!$D$22="WAHR",$C$3&gt;0),A30,0)</f>
        <v>0</v>
      </c>
      <c r="C30" s="16" t="e">
        <f t="shared" ca="1" si="0"/>
        <v>#DIV/0!</v>
      </c>
      <c r="D30" s="4">
        <f ca="1">IF(Bezug!$G$2=1,Planungsrichtwerte_Übersicht!$C$5,IF(Bezug!$G$2=2,Planungsrichtwerte_Übersicht!$C$11,Planungsrichtwerte_Übersicht!$C$17))</f>
        <v>45</v>
      </c>
      <c r="E30" s="4">
        <f ca="1">IF(Bezug!$G$2=1,Planungsrichtwerte_Übersicht!$C$6,IF(Bezug!$G$2=2,"-",Planungsrichtwerte_Übersicht!$C$18))</f>
        <v>40</v>
      </c>
      <c r="F30" s="4">
        <f ca="1">IF(Bezug!$G$2=1,Planungsrichtwerte_Übersicht!$C$7,IF(Bezug!$G$2=2,Planungsrichtwerte_Übersicht!$C$13,Planungsrichtwerte_Übersicht!$C$19))</f>
        <v>35</v>
      </c>
      <c r="G30" s="17"/>
      <c r="H30" s="17"/>
    </row>
    <row r="31" spans="1:9" x14ac:dyDescent="0.2">
      <c r="A31" s="4">
        <v>2.4</v>
      </c>
      <c r="B31" s="4">
        <f ca="1">IF(AND(Daten_WP!$D$22="WAHR",$C$3&gt;0),A31,0)</f>
        <v>0</v>
      </c>
      <c r="C31" s="16" t="e">
        <f t="shared" ca="1" si="0"/>
        <v>#DIV/0!</v>
      </c>
      <c r="D31" s="4">
        <f ca="1">IF(Bezug!$G$2=1,Planungsrichtwerte_Übersicht!$C$5,IF(Bezug!$G$2=2,Planungsrichtwerte_Übersicht!$C$11,Planungsrichtwerte_Übersicht!$C$17))</f>
        <v>45</v>
      </c>
      <c r="E31" s="4">
        <f ca="1">IF(Bezug!$G$2=1,Planungsrichtwerte_Übersicht!$C$6,IF(Bezug!$G$2=2,"-",Planungsrichtwerte_Übersicht!$C$18))</f>
        <v>40</v>
      </c>
      <c r="F31" s="4">
        <f ca="1">IF(Bezug!$G$2=1,Planungsrichtwerte_Übersicht!$C$7,IF(Bezug!$G$2=2,Planungsrichtwerte_Übersicht!$C$13,Planungsrichtwerte_Übersicht!$C$19))</f>
        <v>35</v>
      </c>
      <c r="G31" s="17"/>
      <c r="H31" s="17"/>
    </row>
    <row r="32" spans="1:9" x14ac:dyDescent="0.2">
      <c r="A32" s="4">
        <v>2.5</v>
      </c>
      <c r="B32" s="4">
        <f ca="1">IF(AND(Daten_WP!$D$22="WAHR",$C$3&gt;0),A32,0)</f>
        <v>0</v>
      </c>
      <c r="C32" s="16" t="e">
        <f t="shared" ca="1" si="0"/>
        <v>#DIV/0!</v>
      </c>
      <c r="D32" s="4">
        <f ca="1">IF(Bezug!$G$2=1,Planungsrichtwerte_Übersicht!$C$5,IF(Bezug!$G$2=2,Planungsrichtwerte_Übersicht!$C$11,Planungsrichtwerte_Übersicht!$C$17))</f>
        <v>45</v>
      </c>
      <c r="E32" s="4">
        <f ca="1">IF(Bezug!$G$2=1,Planungsrichtwerte_Übersicht!$C$6,IF(Bezug!$G$2=2,"-",Planungsrichtwerte_Übersicht!$C$18))</f>
        <v>40</v>
      </c>
      <c r="F32" s="4">
        <f ca="1">IF(Bezug!$G$2=1,Planungsrichtwerte_Übersicht!$C$7,IF(Bezug!$G$2=2,Planungsrichtwerte_Übersicht!$C$13,Planungsrichtwerte_Übersicht!$C$19))</f>
        <v>35</v>
      </c>
      <c r="G32" s="17"/>
      <c r="H32" s="17"/>
    </row>
    <row r="33" spans="1:8" x14ac:dyDescent="0.2">
      <c r="A33" s="4">
        <v>2.6</v>
      </c>
      <c r="B33" s="4">
        <f ca="1">IF(AND(Daten_WP!$D$22="WAHR",$C$3&gt;0),A33,0)</f>
        <v>0</v>
      </c>
      <c r="C33" s="16" t="e">
        <f t="shared" ca="1" si="0"/>
        <v>#DIV/0!</v>
      </c>
      <c r="D33" s="4">
        <f ca="1">IF(Bezug!$G$2=1,Planungsrichtwerte_Übersicht!$C$5,IF(Bezug!$G$2=2,Planungsrichtwerte_Übersicht!$C$11,Planungsrichtwerte_Übersicht!$C$17))</f>
        <v>45</v>
      </c>
      <c r="E33" s="4">
        <f ca="1">IF(Bezug!$G$2=1,Planungsrichtwerte_Übersicht!$C$6,IF(Bezug!$G$2=2,"-",Planungsrichtwerte_Übersicht!$C$18))</f>
        <v>40</v>
      </c>
      <c r="F33" s="4">
        <f ca="1">IF(Bezug!$G$2=1,Planungsrichtwerte_Übersicht!$C$7,IF(Bezug!$G$2=2,Planungsrichtwerte_Übersicht!$C$13,Planungsrichtwerte_Übersicht!$C$19))</f>
        <v>35</v>
      </c>
      <c r="G33" s="17"/>
      <c r="H33" s="17"/>
    </row>
    <row r="34" spans="1:8" x14ac:dyDescent="0.2">
      <c r="A34" s="4">
        <v>2.7</v>
      </c>
      <c r="B34" s="4">
        <f ca="1">IF(AND(Daten_WP!$D$22="WAHR",$C$3&gt;0),A34,0)</f>
        <v>0</v>
      </c>
      <c r="C34" s="16" t="e">
        <f t="shared" ca="1" si="0"/>
        <v>#DIV/0!</v>
      </c>
      <c r="D34" s="4">
        <f ca="1">IF(Bezug!$G$2=1,Planungsrichtwerte_Übersicht!$C$5,IF(Bezug!$G$2=2,Planungsrichtwerte_Übersicht!$C$11,Planungsrichtwerte_Übersicht!$C$17))</f>
        <v>45</v>
      </c>
      <c r="E34" s="4">
        <f ca="1">IF(Bezug!$G$2=1,Planungsrichtwerte_Übersicht!$C$6,IF(Bezug!$G$2=2,"-",Planungsrichtwerte_Übersicht!$C$18))</f>
        <v>40</v>
      </c>
      <c r="F34" s="4">
        <f ca="1">IF(Bezug!$G$2=1,Planungsrichtwerte_Übersicht!$C$7,IF(Bezug!$G$2=2,Planungsrichtwerte_Übersicht!$C$13,Planungsrichtwerte_Übersicht!$C$19))</f>
        <v>35</v>
      </c>
      <c r="G34" s="17"/>
      <c r="H34" s="17"/>
    </row>
    <row r="35" spans="1:8" x14ac:dyDescent="0.2">
      <c r="A35" s="4">
        <v>2.8</v>
      </c>
      <c r="B35" s="4">
        <f ca="1">IF(AND(Daten_WP!$D$22="WAHR",$C$3&gt;0),A35,0)</f>
        <v>0</v>
      </c>
      <c r="C35" s="16" t="e">
        <f t="shared" ca="1" si="0"/>
        <v>#DIV/0!</v>
      </c>
      <c r="D35" s="4">
        <f ca="1">IF(Bezug!$G$2=1,Planungsrichtwerte_Übersicht!$C$5,IF(Bezug!$G$2=2,Planungsrichtwerte_Übersicht!$C$11,Planungsrichtwerte_Übersicht!$C$17))</f>
        <v>45</v>
      </c>
      <c r="E35" s="4">
        <f ca="1">IF(Bezug!$G$2=1,Planungsrichtwerte_Übersicht!$C$6,IF(Bezug!$G$2=2,"-",Planungsrichtwerte_Übersicht!$C$18))</f>
        <v>40</v>
      </c>
      <c r="F35" s="4">
        <f ca="1">IF(Bezug!$G$2=1,Planungsrichtwerte_Übersicht!$C$7,IF(Bezug!$G$2=2,Planungsrichtwerte_Übersicht!$C$13,Planungsrichtwerte_Übersicht!$C$19))</f>
        <v>35</v>
      </c>
      <c r="G35" s="17"/>
      <c r="H35" s="17"/>
    </row>
    <row r="36" spans="1:8" x14ac:dyDescent="0.2">
      <c r="A36" s="4">
        <v>2.9</v>
      </c>
      <c r="B36" s="4">
        <f ca="1">IF(AND(Daten_WP!$D$22="WAHR",$C$3&gt;0),A36,0)</f>
        <v>0</v>
      </c>
      <c r="C36" s="16" t="e">
        <f t="shared" ca="1" si="0"/>
        <v>#DIV/0!</v>
      </c>
      <c r="D36" s="4">
        <f ca="1">IF(Bezug!$G$2=1,Planungsrichtwerte_Übersicht!$C$5,IF(Bezug!$G$2=2,Planungsrichtwerte_Übersicht!$C$11,Planungsrichtwerte_Übersicht!$C$17))</f>
        <v>45</v>
      </c>
      <c r="E36" s="4">
        <f ca="1">IF(Bezug!$G$2=1,Planungsrichtwerte_Übersicht!$C$6,IF(Bezug!$G$2=2,"-",Planungsrichtwerte_Übersicht!$C$18))</f>
        <v>40</v>
      </c>
      <c r="F36" s="4">
        <f ca="1">IF(Bezug!$G$2=1,Planungsrichtwerte_Übersicht!$C$7,IF(Bezug!$G$2=2,Planungsrichtwerte_Übersicht!$C$13,Planungsrichtwerte_Übersicht!$C$19))</f>
        <v>35</v>
      </c>
      <c r="G36" s="17"/>
      <c r="H36" s="17"/>
    </row>
    <row r="37" spans="1:8" x14ac:dyDescent="0.2">
      <c r="A37" s="4">
        <v>3</v>
      </c>
      <c r="B37" s="4">
        <f ca="1">IF(AND(Daten_WP!$D$22="WAHR",$C$3&gt;0),A37,0)</f>
        <v>0</v>
      </c>
      <c r="C37" s="16" t="e">
        <f t="shared" ca="1" si="0"/>
        <v>#DIV/0!</v>
      </c>
      <c r="D37" s="4">
        <f ca="1">IF(Bezug!$G$2=1,Planungsrichtwerte_Übersicht!$C$5,IF(Bezug!$G$2=2,Planungsrichtwerte_Übersicht!$C$11,Planungsrichtwerte_Übersicht!$C$17))</f>
        <v>45</v>
      </c>
      <c r="E37" s="4">
        <f ca="1">IF(Bezug!$G$2=1,Planungsrichtwerte_Übersicht!$C$6,IF(Bezug!$G$2=2,"-",Planungsrichtwerte_Übersicht!$C$18))</f>
        <v>40</v>
      </c>
      <c r="F37" s="4">
        <f ca="1">IF(Bezug!$G$2=1,Planungsrichtwerte_Übersicht!$C$7,IF(Bezug!$G$2=2,Planungsrichtwerte_Übersicht!$C$13,Planungsrichtwerte_Übersicht!$C$19))</f>
        <v>35</v>
      </c>
      <c r="G37" s="17"/>
      <c r="H37" s="17"/>
    </row>
    <row r="38" spans="1:8" x14ac:dyDescent="0.2">
      <c r="A38" s="4">
        <v>3.1</v>
      </c>
      <c r="B38" s="4">
        <f ca="1">IF(AND(Daten_WP!$D$22="WAHR",$C$3&gt;0),A38,0)</f>
        <v>0</v>
      </c>
      <c r="C38" s="16" t="e">
        <f t="shared" ca="1" si="0"/>
        <v>#DIV/0!</v>
      </c>
      <c r="D38" s="4">
        <f ca="1">IF(Bezug!$G$2=1,Planungsrichtwerte_Übersicht!$C$5,IF(Bezug!$G$2=2,Planungsrichtwerte_Übersicht!$C$11,Planungsrichtwerte_Übersicht!$C$17))</f>
        <v>45</v>
      </c>
      <c r="E38" s="4">
        <f ca="1">IF(Bezug!$G$2=1,Planungsrichtwerte_Übersicht!$C$6,IF(Bezug!$G$2=2,"-",Planungsrichtwerte_Übersicht!$C$18))</f>
        <v>40</v>
      </c>
      <c r="F38" s="4">
        <f ca="1">IF(Bezug!$G$2=1,Planungsrichtwerte_Übersicht!$C$7,IF(Bezug!$G$2=2,Planungsrichtwerte_Übersicht!$C$13,Planungsrichtwerte_Übersicht!$C$19))</f>
        <v>35</v>
      </c>
      <c r="G38" s="17"/>
      <c r="H38" s="17"/>
    </row>
    <row r="39" spans="1:8" x14ac:dyDescent="0.2">
      <c r="A39" s="4">
        <v>3.2</v>
      </c>
      <c r="B39" s="4">
        <f ca="1">IF(AND(Daten_WP!$D$22="WAHR",$C$3&gt;0),A39,0)</f>
        <v>0</v>
      </c>
      <c r="C39" s="16" t="e">
        <f t="shared" ca="1" si="0"/>
        <v>#DIV/0!</v>
      </c>
      <c r="D39" s="4">
        <f ca="1">IF(Bezug!$G$2=1,Planungsrichtwerte_Übersicht!$C$5,IF(Bezug!$G$2=2,Planungsrichtwerte_Übersicht!$C$11,Planungsrichtwerte_Übersicht!$C$17))</f>
        <v>45</v>
      </c>
      <c r="E39" s="4">
        <f ca="1">IF(Bezug!$G$2=1,Planungsrichtwerte_Übersicht!$C$6,IF(Bezug!$G$2=2,"-",Planungsrichtwerte_Übersicht!$C$18))</f>
        <v>40</v>
      </c>
      <c r="F39" s="4">
        <f ca="1">IF(Bezug!$G$2=1,Planungsrichtwerte_Übersicht!$C$7,IF(Bezug!$G$2=2,Planungsrichtwerte_Übersicht!$C$13,Planungsrichtwerte_Übersicht!$C$19))</f>
        <v>35</v>
      </c>
      <c r="G39" s="17"/>
      <c r="H39" s="17"/>
    </row>
    <row r="40" spans="1:8" x14ac:dyDescent="0.2">
      <c r="A40" s="4">
        <v>3.3</v>
      </c>
      <c r="B40" s="4">
        <f ca="1">IF(AND(Daten_WP!$D$22="WAHR",$C$3&gt;0),A40,0)</f>
        <v>0</v>
      </c>
      <c r="C40" s="16" t="e">
        <f t="shared" ca="1" si="0"/>
        <v>#DIV/0!</v>
      </c>
      <c r="D40" s="4">
        <f ca="1">IF(Bezug!$G$2=1,Planungsrichtwerte_Übersicht!$C$5,IF(Bezug!$G$2=2,Planungsrichtwerte_Übersicht!$C$11,Planungsrichtwerte_Übersicht!$C$17))</f>
        <v>45</v>
      </c>
      <c r="E40" s="4">
        <f ca="1">IF(Bezug!$G$2=1,Planungsrichtwerte_Übersicht!$C$6,IF(Bezug!$G$2=2,"-",Planungsrichtwerte_Übersicht!$C$18))</f>
        <v>40</v>
      </c>
      <c r="F40" s="4">
        <f ca="1">IF(Bezug!$G$2=1,Planungsrichtwerte_Übersicht!$C$7,IF(Bezug!$G$2=2,Planungsrichtwerte_Übersicht!$C$13,Planungsrichtwerte_Übersicht!$C$19))</f>
        <v>35</v>
      </c>
      <c r="G40" s="17"/>
      <c r="H40" s="17"/>
    </row>
    <row r="41" spans="1:8" x14ac:dyDescent="0.2">
      <c r="A41" s="4">
        <v>3.4</v>
      </c>
      <c r="B41" s="4">
        <f ca="1">IF(AND(Daten_WP!$D$22="WAHR",$C$3&gt;0),A41,0)</f>
        <v>0</v>
      </c>
      <c r="C41" s="16" t="e">
        <f t="shared" ca="1" si="0"/>
        <v>#DIV/0!</v>
      </c>
      <c r="D41" s="4">
        <f ca="1">IF(Bezug!$G$2=1,Planungsrichtwerte_Übersicht!$C$5,IF(Bezug!$G$2=2,Planungsrichtwerte_Übersicht!$C$11,Planungsrichtwerte_Übersicht!$C$17))</f>
        <v>45</v>
      </c>
      <c r="E41" s="4">
        <f ca="1">IF(Bezug!$G$2=1,Planungsrichtwerte_Übersicht!$C$6,IF(Bezug!$G$2=2,"-",Planungsrichtwerte_Übersicht!$C$18))</f>
        <v>40</v>
      </c>
      <c r="F41" s="4">
        <f ca="1">IF(Bezug!$G$2=1,Planungsrichtwerte_Übersicht!$C$7,IF(Bezug!$G$2=2,Planungsrichtwerte_Übersicht!$C$13,Planungsrichtwerte_Übersicht!$C$19))</f>
        <v>35</v>
      </c>
      <c r="G41" s="17"/>
      <c r="H41" s="17"/>
    </row>
    <row r="42" spans="1:8" x14ac:dyDescent="0.2">
      <c r="A42" s="4">
        <v>3.5</v>
      </c>
      <c r="B42" s="4">
        <f ca="1">IF(AND(Daten_WP!$D$22="WAHR",$C$3&gt;0),A42,0)</f>
        <v>0</v>
      </c>
      <c r="C42" s="16" t="e">
        <f t="shared" ca="1" si="0"/>
        <v>#DIV/0!</v>
      </c>
      <c r="D42" s="4">
        <f ca="1">IF(Bezug!$G$2=1,Planungsrichtwerte_Übersicht!$C$5,IF(Bezug!$G$2=2,Planungsrichtwerte_Übersicht!$C$11,Planungsrichtwerte_Übersicht!$C$17))</f>
        <v>45</v>
      </c>
      <c r="E42" s="4">
        <f ca="1">IF(Bezug!$G$2=1,Planungsrichtwerte_Übersicht!$C$6,IF(Bezug!$G$2=2,"-",Planungsrichtwerte_Übersicht!$C$18))</f>
        <v>40</v>
      </c>
      <c r="F42" s="4">
        <f ca="1">IF(Bezug!$G$2=1,Planungsrichtwerte_Übersicht!$C$7,IF(Bezug!$G$2=2,Planungsrichtwerte_Übersicht!$C$13,Planungsrichtwerte_Übersicht!$C$19))</f>
        <v>35</v>
      </c>
      <c r="G42" s="17"/>
      <c r="H42" s="17"/>
    </row>
    <row r="43" spans="1:8" x14ac:dyDescent="0.2">
      <c r="A43" s="4">
        <v>3.6</v>
      </c>
      <c r="B43" s="4">
        <f ca="1">IF(AND(Daten_WP!$D$22="WAHR",$C$3&gt;0),A43,0)</f>
        <v>0</v>
      </c>
      <c r="C43" s="16" t="e">
        <f t="shared" ca="1" si="0"/>
        <v>#DIV/0!</v>
      </c>
      <c r="D43" s="4">
        <f ca="1">IF(Bezug!$G$2=1,Planungsrichtwerte_Übersicht!$C$5,IF(Bezug!$G$2=2,Planungsrichtwerte_Übersicht!$C$11,Planungsrichtwerte_Übersicht!$C$17))</f>
        <v>45</v>
      </c>
      <c r="E43" s="4">
        <f ca="1">IF(Bezug!$G$2=1,Planungsrichtwerte_Übersicht!$C$6,IF(Bezug!$G$2=2,"-",Planungsrichtwerte_Übersicht!$C$18))</f>
        <v>40</v>
      </c>
      <c r="F43" s="4">
        <f ca="1">IF(Bezug!$G$2=1,Planungsrichtwerte_Übersicht!$C$7,IF(Bezug!$G$2=2,Planungsrichtwerte_Übersicht!$C$13,Planungsrichtwerte_Übersicht!$C$19))</f>
        <v>35</v>
      </c>
      <c r="G43" s="17"/>
      <c r="H43" s="17"/>
    </row>
    <row r="44" spans="1:8" x14ac:dyDescent="0.2">
      <c r="A44" s="4">
        <v>3.7</v>
      </c>
      <c r="B44" s="4">
        <f ca="1">IF(AND(Daten_WP!$D$22="WAHR",$C$3&gt;0),A44,0)</f>
        <v>0</v>
      </c>
      <c r="C44" s="16" t="e">
        <f t="shared" ca="1" si="0"/>
        <v>#DIV/0!</v>
      </c>
      <c r="D44" s="4">
        <f ca="1">IF(Bezug!$G$2=1,Planungsrichtwerte_Übersicht!$C$5,IF(Bezug!$G$2=2,Planungsrichtwerte_Übersicht!$C$11,Planungsrichtwerte_Übersicht!$C$17))</f>
        <v>45</v>
      </c>
      <c r="E44" s="4">
        <f ca="1">IF(Bezug!$G$2=1,Planungsrichtwerte_Übersicht!$C$6,IF(Bezug!$G$2=2,"-",Planungsrichtwerte_Übersicht!$C$18))</f>
        <v>40</v>
      </c>
      <c r="F44" s="4">
        <f ca="1">IF(Bezug!$G$2=1,Planungsrichtwerte_Übersicht!$C$7,IF(Bezug!$G$2=2,Planungsrichtwerte_Übersicht!$C$13,Planungsrichtwerte_Übersicht!$C$19))</f>
        <v>35</v>
      </c>
      <c r="G44" s="17"/>
      <c r="H44" s="17"/>
    </row>
    <row r="45" spans="1:8" x14ac:dyDescent="0.2">
      <c r="A45" s="4">
        <v>3.8</v>
      </c>
      <c r="B45" s="4">
        <f ca="1">IF(AND(Daten_WP!$D$22="WAHR",$C$3&gt;0),A45,0)</f>
        <v>0</v>
      </c>
      <c r="C45" s="16" t="e">
        <f t="shared" ca="1" si="0"/>
        <v>#DIV/0!</v>
      </c>
      <c r="D45" s="4">
        <f ca="1">IF(Bezug!$G$2=1,Planungsrichtwerte_Übersicht!$C$5,IF(Bezug!$G$2=2,Planungsrichtwerte_Übersicht!$C$11,Planungsrichtwerte_Übersicht!$C$17))</f>
        <v>45</v>
      </c>
      <c r="E45" s="4">
        <f ca="1">IF(Bezug!$G$2=1,Planungsrichtwerte_Übersicht!$C$6,IF(Bezug!$G$2=2,"-",Planungsrichtwerte_Übersicht!$C$18))</f>
        <v>40</v>
      </c>
      <c r="F45" s="4">
        <f ca="1">IF(Bezug!$G$2=1,Planungsrichtwerte_Übersicht!$C$7,IF(Bezug!$G$2=2,Planungsrichtwerte_Übersicht!$C$13,Planungsrichtwerte_Übersicht!$C$19))</f>
        <v>35</v>
      </c>
      <c r="G45" s="17"/>
      <c r="H45" s="17"/>
    </row>
    <row r="46" spans="1:8" x14ac:dyDescent="0.2">
      <c r="A46" s="4">
        <v>3.9</v>
      </c>
      <c r="B46" s="4">
        <f ca="1">IF(AND(Daten_WP!$D$22="WAHR",$C$3&gt;0),A46,0)</f>
        <v>0</v>
      </c>
      <c r="C46" s="16" t="e">
        <f t="shared" ca="1" si="0"/>
        <v>#DIV/0!</v>
      </c>
      <c r="D46" s="4">
        <f ca="1">IF(Bezug!$G$2=1,Planungsrichtwerte_Übersicht!$C$5,IF(Bezug!$G$2=2,Planungsrichtwerte_Übersicht!$C$11,Planungsrichtwerte_Übersicht!$C$17))</f>
        <v>45</v>
      </c>
      <c r="E46" s="4">
        <f ca="1">IF(Bezug!$G$2=1,Planungsrichtwerte_Übersicht!$C$6,IF(Bezug!$G$2=2,"-",Planungsrichtwerte_Übersicht!$C$18))</f>
        <v>40</v>
      </c>
      <c r="F46" s="4">
        <f ca="1">IF(Bezug!$G$2=1,Planungsrichtwerte_Übersicht!$C$7,IF(Bezug!$G$2=2,Planungsrichtwerte_Übersicht!$C$13,Planungsrichtwerte_Übersicht!$C$19))</f>
        <v>35</v>
      </c>
      <c r="G46" s="17"/>
      <c r="H46" s="17"/>
    </row>
    <row r="47" spans="1:8" x14ac:dyDescent="0.2">
      <c r="A47" s="4">
        <v>4</v>
      </c>
      <c r="B47" s="4">
        <f ca="1">IF(AND(Daten_WP!$D$22="WAHR",$C$3&gt;0),A47,0)</f>
        <v>0</v>
      </c>
      <c r="C47" s="16" t="e">
        <f t="shared" ca="1" si="0"/>
        <v>#DIV/0!</v>
      </c>
      <c r="D47" s="4">
        <f ca="1">IF(Bezug!$G$2=1,Planungsrichtwerte_Übersicht!$C$5,IF(Bezug!$G$2=2,Planungsrichtwerte_Übersicht!$C$11,Planungsrichtwerte_Übersicht!$C$17))</f>
        <v>45</v>
      </c>
      <c r="E47" s="4">
        <f ca="1">IF(Bezug!$G$2=1,Planungsrichtwerte_Übersicht!$C$6,IF(Bezug!$G$2=2,"-",Planungsrichtwerte_Übersicht!$C$18))</f>
        <v>40</v>
      </c>
      <c r="F47" s="4">
        <f ca="1">IF(Bezug!$G$2=1,Planungsrichtwerte_Übersicht!$C$7,IF(Bezug!$G$2=2,Planungsrichtwerte_Übersicht!$C$13,Planungsrichtwerte_Übersicht!$C$19))</f>
        <v>35</v>
      </c>
      <c r="G47" s="17"/>
      <c r="H47" s="17"/>
    </row>
    <row r="48" spans="1:8" x14ac:dyDescent="0.2">
      <c r="A48" s="4">
        <v>4.0999999999999996</v>
      </c>
      <c r="B48" s="4">
        <f ca="1">IF(AND(Daten_WP!$D$22="WAHR",$C$3&gt;0),A48,0)</f>
        <v>0</v>
      </c>
      <c r="C48" s="16" t="e">
        <f t="shared" ca="1" si="0"/>
        <v>#DIV/0!</v>
      </c>
      <c r="D48" s="4">
        <f ca="1">IF(Bezug!$G$2=1,Planungsrichtwerte_Übersicht!$C$5,IF(Bezug!$G$2=2,Planungsrichtwerte_Übersicht!$C$11,Planungsrichtwerte_Übersicht!$C$17))</f>
        <v>45</v>
      </c>
      <c r="E48" s="4">
        <f ca="1">IF(Bezug!$G$2=1,Planungsrichtwerte_Übersicht!$C$6,IF(Bezug!$G$2=2,"-",Planungsrichtwerte_Übersicht!$C$18))</f>
        <v>40</v>
      </c>
      <c r="F48" s="4">
        <f ca="1">IF(Bezug!$G$2=1,Planungsrichtwerte_Übersicht!$C$7,IF(Bezug!$G$2=2,Planungsrichtwerte_Übersicht!$C$13,Planungsrichtwerte_Übersicht!$C$19))</f>
        <v>35</v>
      </c>
      <c r="G48" s="17"/>
      <c r="H48" s="17"/>
    </row>
    <row r="49" spans="1:8" x14ac:dyDescent="0.2">
      <c r="A49" s="4">
        <v>4.2</v>
      </c>
      <c r="B49" s="4">
        <f ca="1">IF(AND(Daten_WP!$D$22="WAHR",$C$3&gt;0),A49,0)</f>
        <v>0</v>
      </c>
      <c r="C49" s="16" t="e">
        <f t="shared" ca="1" si="0"/>
        <v>#DIV/0!</v>
      </c>
      <c r="D49" s="4">
        <f ca="1">IF(Bezug!$G$2=1,Planungsrichtwerte_Übersicht!$C$5,IF(Bezug!$G$2=2,Planungsrichtwerte_Übersicht!$C$11,Planungsrichtwerte_Übersicht!$C$17))</f>
        <v>45</v>
      </c>
      <c r="E49" s="4">
        <f ca="1">IF(Bezug!$G$2=1,Planungsrichtwerte_Übersicht!$C$6,IF(Bezug!$G$2=2,"-",Planungsrichtwerte_Übersicht!$C$18))</f>
        <v>40</v>
      </c>
      <c r="F49" s="4">
        <f ca="1">IF(Bezug!$G$2=1,Planungsrichtwerte_Übersicht!$C$7,IF(Bezug!$G$2=2,Planungsrichtwerte_Übersicht!$C$13,Planungsrichtwerte_Übersicht!$C$19))</f>
        <v>35</v>
      </c>
      <c r="G49" s="17"/>
      <c r="H49" s="17"/>
    </row>
    <row r="50" spans="1:8" x14ac:dyDescent="0.2">
      <c r="A50" s="4">
        <v>4.3</v>
      </c>
      <c r="B50" s="4">
        <f ca="1">IF(AND(Daten_WP!$D$22="WAHR",$C$3&gt;0),A50,0)</f>
        <v>0</v>
      </c>
      <c r="C50" s="16" t="e">
        <f t="shared" ca="1" si="0"/>
        <v>#DIV/0!</v>
      </c>
      <c r="D50" s="4">
        <f ca="1">IF(Bezug!$G$2=1,Planungsrichtwerte_Übersicht!$C$5,IF(Bezug!$G$2=2,Planungsrichtwerte_Übersicht!$C$11,Planungsrichtwerte_Übersicht!$C$17))</f>
        <v>45</v>
      </c>
      <c r="E50" s="4">
        <f ca="1">IF(Bezug!$G$2=1,Planungsrichtwerte_Übersicht!$C$6,IF(Bezug!$G$2=2,"-",Planungsrichtwerte_Übersicht!$C$18))</f>
        <v>40</v>
      </c>
      <c r="F50" s="4">
        <f ca="1">IF(Bezug!$G$2=1,Planungsrichtwerte_Übersicht!$C$7,IF(Bezug!$G$2=2,Planungsrichtwerte_Übersicht!$C$13,Planungsrichtwerte_Übersicht!$C$19))</f>
        <v>35</v>
      </c>
      <c r="G50" s="17"/>
      <c r="H50" s="17"/>
    </row>
    <row r="51" spans="1:8" x14ac:dyDescent="0.2">
      <c r="A51" s="4">
        <v>4.4000000000000004</v>
      </c>
      <c r="B51" s="4">
        <f ca="1">IF(AND(Daten_WP!$D$22="WAHR",$C$3&gt;0),A51,0)</f>
        <v>0</v>
      </c>
      <c r="C51" s="16" t="e">
        <f t="shared" ca="1" si="0"/>
        <v>#DIV/0!</v>
      </c>
      <c r="D51" s="4">
        <f ca="1">IF(Bezug!$G$2=1,Planungsrichtwerte_Übersicht!$C$5,IF(Bezug!$G$2=2,Planungsrichtwerte_Übersicht!$C$11,Planungsrichtwerte_Übersicht!$C$17))</f>
        <v>45</v>
      </c>
      <c r="E51" s="4">
        <f ca="1">IF(Bezug!$G$2=1,Planungsrichtwerte_Übersicht!$C$6,IF(Bezug!$G$2=2,"-",Planungsrichtwerte_Übersicht!$C$18))</f>
        <v>40</v>
      </c>
      <c r="F51" s="4">
        <f ca="1">IF(Bezug!$G$2=1,Planungsrichtwerte_Übersicht!$C$7,IF(Bezug!$G$2=2,Planungsrichtwerte_Übersicht!$C$13,Planungsrichtwerte_Übersicht!$C$19))</f>
        <v>35</v>
      </c>
      <c r="G51" s="17"/>
      <c r="H51" s="17"/>
    </row>
    <row r="52" spans="1:8" x14ac:dyDescent="0.2">
      <c r="A52" s="4">
        <v>4.5</v>
      </c>
      <c r="B52" s="4">
        <f ca="1">IF(AND(Daten_WP!$D$22="WAHR",$C$3&gt;0),A52,0)</f>
        <v>0</v>
      </c>
      <c r="C52" s="16" t="e">
        <f t="shared" ca="1" si="0"/>
        <v>#DIV/0!</v>
      </c>
      <c r="D52" s="4">
        <f ca="1">IF(Bezug!$G$2=1,Planungsrichtwerte_Übersicht!$C$5,IF(Bezug!$G$2=2,Planungsrichtwerte_Übersicht!$C$11,Planungsrichtwerte_Übersicht!$C$17))</f>
        <v>45</v>
      </c>
      <c r="E52" s="4">
        <f ca="1">IF(Bezug!$G$2=1,Planungsrichtwerte_Übersicht!$C$6,IF(Bezug!$G$2=2,"-",Planungsrichtwerte_Übersicht!$C$18))</f>
        <v>40</v>
      </c>
      <c r="F52" s="4">
        <f ca="1">IF(Bezug!$G$2=1,Planungsrichtwerte_Übersicht!$C$7,IF(Bezug!$G$2=2,Planungsrichtwerte_Übersicht!$C$13,Planungsrichtwerte_Übersicht!$C$19))</f>
        <v>35</v>
      </c>
      <c r="G52" s="17"/>
      <c r="H52" s="17"/>
    </row>
    <row r="53" spans="1:8" x14ac:dyDescent="0.2">
      <c r="A53" s="4">
        <v>4.5999999999999996</v>
      </c>
      <c r="B53" s="4">
        <f ca="1">IF(AND(Daten_WP!$D$22="WAHR",$C$3&gt;0),A53,0)</f>
        <v>0</v>
      </c>
      <c r="C53" s="16" t="e">
        <f t="shared" ca="1" si="0"/>
        <v>#DIV/0!</v>
      </c>
      <c r="D53" s="4">
        <f ca="1">IF(Bezug!$G$2=1,Planungsrichtwerte_Übersicht!$C$5,IF(Bezug!$G$2=2,Planungsrichtwerte_Übersicht!$C$11,Planungsrichtwerte_Übersicht!$C$17))</f>
        <v>45</v>
      </c>
      <c r="E53" s="4">
        <f ca="1">IF(Bezug!$G$2=1,Planungsrichtwerte_Übersicht!$C$6,IF(Bezug!$G$2=2,"-",Planungsrichtwerte_Übersicht!$C$18))</f>
        <v>40</v>
      </c>
      <c r="F53" s="4">
        <f ca="1">IF(Bezug!$G$2=1,Planungsrichtwerte_Übersicht!$C$7,IF(Bezug!$G$2=2,Planungsrichtwerte_Übersicht!$C$13,Planungsrichtwerte_Übersicht!$C$19))</f>
        <v>35</v>
      </c>
      <c r="G53" s="17"/>
      <c r="H53" s="17"/>
    </row>
    <row r="54" spans="1:8" x14ac:dyDescent="0.2">
      <c r="A54" s="4">
        <v>4.7</v>
      </c>
      <c r="B54" s="4">
        <f ca="1">IF(AND(Daten_WP!$D$22="WAHR",$C$3&gt;0),A54,0)</f>
        <v>0</v>
      </c>
      <c r="C54" s="16" t="e">
        <f t="shared" ca="1" si="0"/>
        <v>#DIV/0!</v>
      </c>
      <c r="D54" s="4">
        <f ca="1">IF(Bezug!$G$2=1,Planungsrichtwerte_Übersicht!$C$5,IF(Bezug!$G$2=2,Planungsrichtwerte_Übersicht!$C$11,Planungsrichtwerte_Übersicht!$C$17))</f>
        <v>45</v>
      </c>
      <c r="E54" s="4">
        <f ca="1">IF(Bezug!$G$2=1,Planungsrichtwerte_Übersicht!$C$6,IF(Bezug!$G$2=2,"-",Planungsrichtwerte_Übersicht!$C$18))</f>
        <v>40</v>
      </c>
      <c r="F54" s="4">
        <f ca="1">IF(Bezug!$G$2=1,Planungsrichtwerte_Übersicht!$C$7,IF(Bezug!$G$2=2,Planungsrichtwerte_Übersicht!$C$13,Planungsrichtwerte_Übersicht!$C$19))</f>
        <v>35</v>
      </c>
      <c r="G54" s="17"/>
      <c r="H54" s="17"/>
    </row>
    <row r="55" spans="1:8" x14ac:dyDescent="0.2">
      <c r="A55" s="4">
        <v>4.8</v>
      </c>
      <c r="B55" s="4">
        <f ca="1">IF(AND(Daten_WP!$D$22="WAHR",$C$3&gt;0),A55,0)</f>
        <v>0</v>
      </c>
      <c r="C55" s="16" t="e">
        <f t="shared" ca="1" si="0"/>
        <v>#DIV/0!</v>
      </c>
      <c r="D55" s="4">
        <f ca="1">IF(Bezug!$G$2=1,Planungsrichtwerte_Übersicht!$C$5,IF(Bezug!$G$2=2,Planungsrichtwerte_Übersicht!$C$11,Planungsrichtwerte_Übersicht!$C$17))</f>
        <v>45</v>
      </c>
      <c r="E55" s="4">
        <f ca="1">IF(Bezug!$G$2=1,Planungsrichtwerte_Übersicht!$C$6,IF(Bezug!$G$2=2,"-",Planungsrichtwerte_Übersicht!$C$18))</f>
        <v>40</v>
      </c>
      <c r="F55" s="4">
        <f ca="1">IF(Bezug!$G$2=1,Planungsrichtwerte_Übersicht!$C$7,IF(Bezug!$G$2=2,Planungsrichtwerte_Übersicht!$C$13,Planungsrichtwerte_Übersicht!$C$19))</f>
        <v>35</v>
      </c>
      <c r="G55" s="17"/>
      <c r="H55" s="17"/>
    </row>
    <row r="56" spans="1:8" x14ac:dyDescent="0.2">
      <c r="A56" s="4">
        <v>4.9000000000000004</v>
      </c>
      <c r="B56" s="4">
        <f ca="1">IF(AND(Daten_WP!$D$22="WAHR",$C$3&gt;0),A56,0)</f>
        <v>0</v>
      </c>
      <c r="C56" s="16" t="e">
        <f t="shared" ca="1" si="0"/>
        <v>#DIV/0!</v>
      </c>
      <c r="D56" s="4">
        <f ca="1">IF(Bezug!$G$2=1,Planungsrichtwerte_Übersicht!$C$5,IF(Bezug!$G$2=2,Planungsrichtwerte_Übersicht!$C$11,Planungsrichtwerte_Übersicht!$C$17))</f>
        <v>45</v>
      </c>
      <c r="E56" s="4">
        <f ca="1">IF(Bezug!$G$2=1,Planungsrichtwerte_Übersicht!$C$6,IF(Bezug!$G$2=2,"-",Planungsrichtwerte_Übersicht!$C$18))</f>
        <v>40</v>
      </c>
      <c r="F56" s="4">
        <f ca="1">IF(Bezug!$G$2=1,Planungsrichtwerte_Übersicht!$C$7,IF(Bezug!$G$2=2,Planungsrichtwerte_Übersicht!$C$13,Planungsrichtwerte_Übersicht!$C$19))</f>
        <v>35</v>
      </c>
      <c r="G56" s="17"/>
      <c r="H56" s="17"/>
    </row>
    <row r="57" spans="1:8" x14ac:dyDescent="0.2">
      <c r="A57" s="4">
        <v>5</v>
      </c>
      <c r="B57" s="4">
        <f ca="1">IF(AND(Daten_WP!$D$22="WAHR",$C$3&gt;0),A57,0)</f>
        <v>0</v>
      </c>
      <c r="C57" s="16" t="e">
        <f t="shared" ca="1" si="0"/>
        <v>#DIV/0!</v>
      </c>
      <c r="D57" s="4">
        <f ca="1">IF(Bezug!$G$2=1,Planungsrichtwerte_Übersicht!$C$5,IF(Bezug!$G$2=2,Planungsrichtwerte_Übersicht!$C$11,Planungsrichtwerte_Übersicht!$C$17))</f>
        <v>45</v>
      </c>
      <c r="E57" s="4">
        <f ca="1">IF(Bezug!$G$2=1,Planungsrichtwerte_Übersicht!$C$6,IF(Bezug!$G$2=2,"-",Planungsrichtwerte_Übersicht!$C$18))</f>
        <v>40</v>
      </c>
      <c r="F57" s="4">
        <f ca="1">IF(Bezug!$G$2=1,Planungsrichtwerte_Übersicht!$C$7,IF(Bezug!$G$2=2,Planungsrichtwerte_Übersicht!$C$13,Planungsrichtwerte_Übersicht!$C$19))</f>
        <v>35</v>
      </c>
      <c r="G57" s="17"/>
      <c r="H57" s="17"/>
    </row>
    <row r="58" spans="1:8" x14ac:dyDescent="0.2">
      <c r="A58" s="4">
        <v>5.0999999999999996</v>
      </c>
      <c r="B58" s="4">
        <f ca="1">IF(AND(Daten_WP!$D$22="WAHR",$C$3&gt;0),A58,0)</f>
        <v>0</v>
      </c>
      <c r="C58" s="16" t="e">
        <f t="shared" ca="1" si="0"/>
        <v>#DIV/0!</v>
      </c>
      <c r="D58" s="4">
        <f ca="1">IF(Bezug!$G$2=1,Planungsrichtwerte_Übersicht!$C$5,IF(Bezug!$G$2=2,Planungsrichtwerte_Übersicht!$C$11,Planungsrichtwerte_Übersicht!$C$17))</f>
        <v>45</v>
      </c>
      <c r="E58" s="4">
        <f ca="1">IF(Bezug!$G$2=1,Planungsrichtwerte_Übersicht!$C$6,IF(Bezug!$G$2=2,"-",Planungsrichtwerte_Übersicht!$C$18))</f>
        <v>40</v>
      </c>
      <c r="F58" s="4">
        <f ca="1">IF(Bezug!$G$2=1,Planungsrichtwerte_Übersicht!$C$7,IF(Bezug!$G$2=2,Planungsrichtwerte_Übersicht!$C$13,Planungsrichtwerte_Übersicht!$C$19))</f>
        <v>35</v>
      </c>
      <c r="G58" s="17"/>
      <c r="H58" s="17"/>
    </row>
    <row r="59" spans="1:8" x14ac:dyDescent="0.2">
      <c r="A59" s="4">
        <v>5.2</v>
      </c>
      <c r="B59" s="4">
        <f ca="1">IF(AND(Daten_WP!$D$22="WAHR",$C$3&gt;0),A59,0)</f>
        <v>0</v>
      </c>
      <c r="C59" s="16" t="e">
        <f t="shared" ca="1" si="0"/>
        <v>#DIV/0!</v>
      </c>
      <c r="D59" s="4">
        <f ca="1">IF(Bezug!$G$2=1,Planungsrichtwerte_Übersicht!$C$5,IF(Bezug!$G$2=2,Planungsrichtwerte_Übersicht!$C$11,Planungsrichtwerte_Übersicht!$C$17))</f>
        <v>45</v>
      </c>
      <c r="E59" s="4">
        <f ca="1">IF(Bezug!$G$2=1,Planungsrichtwerte_Übersicht!$C$6,IF(Bezug!$G$2=2,"-",Planungsrichtwerte_Übersicht!$C$18))</f>
        <v>40</v>
      </c>
      <c r="F59" s="4">
        <f ca="1">IF(Bezug!$G$2=1,Planungsrichtwerte_Übersicht!$C$7,IF(Bezug!$G$2=2,Planungsrichtwerte_Übersicht!$C$13,Planungsrichtwerte_Übersicht!$C$19))</f>
        <v>35</v>
      </c>
      <c r="G59" s="17"/>
      <c r="H59" s="17"/>
    </row>
    <row r="60" spans="1:8" x14ac:dyDescent="0.2">
      <c r="A60" s="4">
        <v>5.3</v>
      </c>
      <c r="B60" s="4">
        <f ca="1">IF(AND(Daten_WP!$D$22="WAHR",$C$3&gt;0),A60,0)</f>
        <v>0</v>
      </c>
      <c r="C60" s="16" t="e">
        <f t="shared" ca="1" si="0"/>
        <v>#DIV/0!</v>
      </c>
      <c r="D60" s="4">
        <f ca="1">IF(Bezug!$G$2=1,Planungsrichtwerte_Übersicht!$C$5,IF(Bezug!$G$2=2,Planungsrichtwerte_Übersicht!$C$11,Planungsrichtwerte_Übersicht!$C$17))</f>
        <v>45</v>
      </c>
      <c r="E60" s="4">
        <f ca="1">IF(Bezug!$G$2=1,Planungsrichtwerte_Übersicht!$C$6,IF(Bezug!$G$2=2,"-",Planungsrichtwerte_Übersicht!$C$18))</f>
        <v>40</v>
      </c>
      <c r="F60" s="4">
        <f ca="1">IF(Bezug!$G$2=1,Planungsrichtwerte_Übersicht!$C$7,IF(Bezug!$G$2=2,Planungsrichtwerte_Übersicht!$C$13,Planungsrichtwerte_Übersicht!$C$19))</f>
        <v>35</v>
      </c>
      <c r="G60" s="17"/>
      <c r="H60" s="17"/>
    </row>
    <row r="61" spans="1:8" x14ac:dyDescent="0.2">
      <c r="A61" s="4">
        <v>5.4</v>
      </c>
      <c r="B61" s="4">
        <f ca="1">IF(AND(Daten_WP!$D$22="WAHR",$C$3&gt;0),A61,0)</f>
        <v>0</v>
      </c>
      <c r="C61" s="16" t="e">
        <f t="shared" ca="1" si="0"/>
        <v>#DIV/0!</v>
      </c>
      <c r="D61" s="4">
        <f ca="1">IF(Bezug!$G$2=1,Planungsrichtwerte_Übersicht!$C$5,IF(Bezug!$G$2=2,Planungsrichtwerte_Übersicht!$C$11,Planungsrichtwerte_Übersicht!$C$17))</f>
        <v>45</v>
      </c>
      <c r="E61" s="4">
        <f ca="1">IF(Bezug!$G$2=1,Planungsrichtwerte_Übersicht!$C$6,IF(Bezug!$G$2=2,"-",Planungsrichtwerte_Übersicht!$C$18))</f>
        <v>40</v>
      </c>
      <c r="F61" s="4">
        <f ca="1">IF(Bezug!$G$2=1,Planungsrichtwerte_Übersicht!$C$7,IF(Bezug!$G$2=2,Planungsrichtwerte_Übersicht!$C$13,Planungsrichtwerte_Übersicht!$C$19))</f>
        <v>35</v>
      </c>
      <c r="G61" s="17"/>
      <c r="H61" s="17"/>
    </row>
    <row r="62" spans="1:8" x14ac:dyDescent="0.2">
      <c r="A62" s="4">
        <v>5.5</v>
      </c>
      <c r="B62" s="4">
        <f ca="1">IF(AND(Daten_WP!$D$22="WAHR",$C$3&gt;0),A62,0)</f>
        <v>0</v>
      </c>
      <c r="C62" s="16" t="e">
        <f t="shared" ca="1" si="0"/>
        <v>#DIV/0!</v>
      </c>
      <c r="D62" s="4">
        <f ca="1">IF(Bezug!$G$2=1,Planungsrichtwerte_Übersicht!$C$5,IF(Bezug!$G$2=2,Planungsrichtwerte_Übersicht!$C$11,Planungsrichtwerte_Übersicht!$C$17))</f>
        <v>45</v>
      </c>
      <c r="E62" s="4">
        <f ca="1">IF(Bezug!$G$2=1,Planungsrichtwerte_Übersicht!$C$6,IF(Bezug!$G$2=2,"-",Planungsrichtwerte_Übersicht!$C$18))</f>
        <v>40</v>
      </c>
      <c r="F62" s="4">
        <f ca="1">IF(Bezug!$G$2=1,Planungsrichtwerte_Übersicht!$C$7,IF(Bezug!$G$2=2,Planungsrichtwerte_Übersicht!$C$13,Planungsrichtwerte_Übersicht!$C$19))</f>
        <v>35</v>
      </c>
      <c r="G62" s="17"/>
      <c r="H62" s="17"/>
    </row>
    <row r="63" spans="1:8" x14ac:dyDescent="0.2">
      <c r="A63" s="4">
        <v>5.6</v>
      </c>
      <c r="B63" s="4">
        <f ca="1">IF(AND(Daten_WP!$D$22="WAHR",$C$3&gt;0),A63,0)</f>
        <v>0</v>
      </c>
      <c r="C63" s="16" t="e">
        <f t="shared" ca="1" si="0"/>
        <v>#DIV/0!</v>
      </c>
      <c r="D63" s="4">
        <f ca="1">IF(Bezug!$G$2=1,Planungsrichtwerte_Übersicht!$C$5,IF(Bezug!$G$2=2,Planungsrichtwerte_Übersicht!$C$11,Planungsrichtwerte_Übersicht!$C$17))</f>
        <v>45</v>
      </c>
      <c r="E63" s="4">
        <f ca="1">IF(Bezug!$G$2=1,Planungsrichtwerte_Übersicht!$C$6,IF(Bezug!$G$2=2,"-",Planungsrichtwerte_Übersicht!$C$18))</f>
        <v>40</v>
      </c>
      <c r="F63" s="4">
        <f ca="1">IF(Bezug!$G$2=1,Planungsrichtwerte_Übersicht!$C$7,IF(Bezug!$G$2=2,Planungsrichtwerte_Übersicht!$C$13,Planungsrichtwerte_Übersicht!$C$19))</f>
        <v>35</v>
      </c>
      <c r="G63" s="17"/>
      <c r="H63" s="17"/>
    </row>
    <row r="64" spans="1:8" x14ac:dyDescent="0.2">
      <c r="A64" s="4">
        <v>5.7</v>
      </c>
      <c r="B64" s="4">
        <f ca="1">IF(AND(Daten_WP!$D$22="WAHR",$C$3&gt;0),A64,0)</f>
        <v>0</v>
      </c>
      <c r="C64" s="16" t="e">
        <f t="shared" ca="1" si="0"/>
        <v>#DIV/0!</v>
      </c>
      <c r="D64" s="4">
        <f ca="1">IF(Bezug!$G$2=1,Planungsrichtwerte_Übersicht!$C$5,IF(Bezug!$G$2=2,Planungsrichtwerte_Übersicht!$C$11,Planungsrichtwerte_Übersicht!$C$17))</f>
        <v>45</v>
      </c>
      <c r="E64" s="4">
        <f ca="1">IF(Bezug!$G$2=1,Planungsrichtwerte_Übersicht!$C$6,IF(Bezug!$G$2=2,"-",Planungsrichtwerte_Übersicht!$C$18))</f>
        <v>40</v>
      </c>
      <c r="F64" s="4">
        <f ca="1">IF(Bezug!$G$2=1,Planungsrichtwerte_Übersicht!$C$7,IF(Bezug!$G$2=2,Planungsrichtwerte_Übersicht!$C$13,Planungsrichtwerte_Übersicht!$C$19))</f>
        <v>35</v>
      </c>
      <c r="G64" s="17"/>
      <c r="H64" s="17"/>
    </row>
    <row r="65" spans="1:8" x14ac:dyDescent="0.2">
      <c r="A65" s="4">
        <v>5.8</v>
      </c>
      <c r="B65" s="4">
        <f ca="1">IF(AND(Daten_WP!$D$22="WAHR",$C$3&gt;0),A65,0)</f>
        <v>0</v>
      </c>
      <c r="C65" s="16" t="e">
        <f t="shared" ca="1" si="0"/>
        <v>#DIV/0!</v>
      </c>
      <c r="D65" s="4">
        <f ca="1">IF(Bezug!$G$2=1,Planungsrichtwerte_Übersicht!$C$5,IF(Bezug!$G$2=2,Planungsrichtwerte_Übersicht!$C$11,Planungsrichtwerte_Übersicht!$C$17))</f>
        <v>45</v>
      </c>
      <c r="E65" s="4">
        <f ca="1">IF(Bezug!$G$2=1,Planungsrichtwerte_Übersicht!$C$6,IF(Bezug!$G$2=2,"-",Planungsrichtwerte_Übersicht!$C$18))</f>
        <v>40</v>
      </c>
      <c r="F65" s="4">
        <f ca="1">IF(Bezug!$G$2=1,Planungsrichtwerte_Übersicht!$C$7,IF(Bezug!$G$2=2,Planungsrichtwerte_Übersicht!$C$13,Planungsrichtwerte_Übersicht!$C$19))</f>
        <v>35</v>
      </c>
      <c r="G65" s="17"/>
      <c r="H65" s="17"/>
    </row>
    <row r="66" spans="1:8" x14ac:dyDescent="0.2">
      <c r="A66" s="4">
        <v>5.9</v>
      </c>
      <c r="B66" s="4">
        <f ca="1">IF(AND(Daten_WP!$D$22="WAHR",$C$3&gt;0),A66,0)</f>
        <v>0</v>
      </c>
      <c r="C66" s="16" t="e">
        <f t="shared" ca="1" si="0"/>
        <v>#DIV/0!</v>
      </c>
      <c r="D66" s="4">
        <f ca="1">IF(Bezug!$G$2=1,Planungsrichtwerte_Übersicht!$C$5,IF(Bezug!$G$2=2,Planungsrichtwerte_Übersicht!$C$11,Planungsrichtwerte_Übersicht!$C$17))</f>
        <v>45</v>
      </c>
      <c r="E66" s="4">
        <f ca="1">IF(Bezug!$G$2=1,Planungsrichtwerte_Übersicht!$C$6,IF(Bezug!$G$2=2,"-",Planungsrichtwerte_Übersicht!$C$18))</f>
        <v>40</v>
      </c>
      <c r="F66" s="4">
        <f ca="1">IF(Bezug!$G$2=1,Planungsrichtwerte_Übersicht!$C$7,IF(Bezug!$G$2=2,Planungsrichtwerte_Übersicht!$C$13,Planungsrichtwerte_Übersicht!$C$19))</f>
        <v>35</v>
      </c>
      <c r="G66" s="17"/>
      <c r="H66" s="17"/>
    </row>
    <row r="67" spans="1:8" x14ac:dyDescent="0.2">
      <c r="A67" s="4">
        <v>6</v>
      </c>
      <c r="B67" s="4">
        <f ca="1">IF(AND(Daten_WP!$D$22="WAHR",$C$3&gt;0),A67,0)</f>
        <v>0</v>
      </c>
      <c r="C67" s="16" t="e">
        <f t="shared" ca="1" si="0"/>
        <v>#DIV/0!</v>
      </c>
      <c r="D67" s="4">
        <f ca="1">IF(Bezug!$G$2=1,Planungsrichtwerte_Übersicht!$C$5,IF(Bezug!$G$2=2,Planungsrichtwerte_Übersicht!$C$11,Planungsrichtwerte_Übersicht!$C$17))</f>
        <v>45</v>
      </c>
      <c r="E67" s="4">
        <f ca="1">IF(Bezug!$G$2=1,Planungsrichtwerte_Übersicht!$C$6,IF(Bezug!$G$2=2,"-",Planungsrichtwerte_Übersicht!$C$18))</f>
        <v>40</v>
      </c>
      <c r="F67" s="4">
        <f ca="1">IF(Bezug!$G$2=1,Planungsrichtwerte_Übersicht!$C$7,IF(Bezug!$G$2=2,Planungsrichtwerte_Übersicht!$C$13,Planungsrichtwerte_Übersicht!$C$19))</f>
        <v>35</v>
      </c>
      <c r="G67" s="17"/>
      <c r="H67" s="17"/>
    </row>
    <row r="68" spans="1:8" x14ac:dyDescent="0.2">
      <c r="A68" s="4">
        <v>6.1</v>
      </c>
      <c r="B68" s="4">
        <f ca="1">IF(AND(Daten_WP!$D$22="WAHR",$C$3&gt;0),A68,0)</f>
        <v>0</v>
      </c>
      <c r="C68" s="16" t="e">
        <f t="shared" ca="1" si="0"/>
        <v>#DIV/0!</v>
      </c>
      <c r="D68" s="4">
        <f ca="1">IF(Bezug!$G$2=1,Planungsrichtwerte_Übersicht!$C$5,IF(Bezug!$G$2=2,Planungsrichtwerte_Übersicht!$C$11,Planungsrichtwerte_Übersicht!$C$17))</f>
        <v>45</v>
      </c>
      <c r="E68" s="4">
        <f ca="1">IF(Bezug!$G$2=1,Planungsrichtwerte_Übersicht!$C$6,IF(Bezug!$G$2=2,"-",Planungsrichtwerte_Übersicht!$C$18))</f>
        <v>40</v>
      </c>
      <c r="F68" s="4">
        <f ca="1">IF(Bezug!$G$2=1,Planungsrichtwerte_Übersicht!$C$7,IF(Bezug!$G$2=2,Planungsrichtwerte_Übersicht!$C$13,Planungsrichtwerte_Übersicht!$C$19))</f>
        <v>35</v>
      </c>
      <c r="G68" s="17"/>
      <c r="H68" s="17"/>
    </row>
    <row r="69" spans="1:8" x14ac:dyDescent="0.2">
      <c r="A69" s="4">
        <v>6.2</v>
      </c>
      <c r="B69" s="4">
        <f ca="1">IF(AND(Daten_WP!$D$22="WAHR",$C$3&gt;0),A69,0)</f>
        <v>0</v>
      </c>
      <c r="C69" s="16" t="e">
        <f t="shared" ca="1" si="0"/>
        <v>#DIV/0!</v>
      </c>
      <c r="D69" s="4">
        <f ca="1">IF(Bezug!$G$2=1,Planungsrichtwerte_Übersicht!$C$5,IF(Bezug!$G$2=2,Planungsrichtwerte_Übersicht!$C$11,Planungsrichtwerte_Übersicht!$C$17))</f>
        <v>45</v>
      </c>
      <c r="E69" s="4">
        <f ca="1">IF(Bezug!$G$2=1,Planungsrichtwerte_Übersicht!$C$6,IF(Bezug!$G$2=2,"-",Planungsrichtwerte_Übersicht!$C$18))</f>
        <v>40</v>
      </c>
      <c r="F69" s="4">
        <f ca="1">IF(Bezug!$G$2=1,Planungsrichtwerte_Übersicht!$C$7,IF(Bezug!$G$2=2,Planungsrichtwerte_Übersicht!$C$13,Planungsrichtwerte_Übersicht!$C$19))</f>
        <v>35</v>
      </c>
      <c r="G69" s="17"/>
      <c r="H69" s="17"/>
    </row>
    <row r="70" spans="1:8" x14ac:dyDescent="0.2">
      <c r="A70" s="4">
        <v>6.3</v>
      </c>
      <c r="B70" s="4">
        <f ca="1">IF(AND(Daten_WP!$D$22="WAHR",$C$3&gt;0),A70,0)</f>
        <v>0</v>
      </c>
      <c r="C70" s="16" t="e">
        <f t="shared" ca="1" si="0"/>
        <v>#DIV/0!</v>
      </c>
      <c r="D70" s="4">
        <f ca="1">IF(Bezug!$G$2=1,Planungsrichtwerte_Übersicht!$C$5,IF(Bezug!$G$2=2,Planungsrichtwerte_Übersicht!$C$11,Planungsrichtwerte_Übersicht!$C$17))</f>
        <v>45</v>
      </c>
      <c r="E70" s="4">
        <f ca="1">IF(Bezug!$G$2=1,Planungsrichtwerte_Übersicht!$C$6,IF(Bezug!$G$2=2,"-",Planungsrichtwerte_Übersicht!$C$18))</f>
        <v>40</v>
      </c>
      <c r="F70" s="4">
        <f ca="1">IF(Bezug!$G$2=1,Planungsrichtwerte_Übersicht!$C$7,IF(Bezug!$G$2=2,Planungsrichtwerte_Übersicht!$C$13,Planungsrichtwerte_Übersicht!$C$19))</f>
        <v>35</v>
      </c>
      <c r="G70" s="17"/>
      <c r="H70" s="17"/>
    </row>
    <row r="71" spans="1:8" x14ac:dyDescent="0.2">
      <c r="A71" s="4">
        <v>6.4</v>
      </c>
      <c r="B71" s="4">
        <f ca="1">IF(AND(Daten_WP!$D$22="WAHR",$C$3&gt;0),A71,0)</f>
        <v>0</v>
      </c>
      <c r="C71" s="16" t="e">
        <f t="shared" ca="1" si="0"/>
        <v>#DIV/0!</v>
      </c>
      <c r="D71" s="4">
        <f ca="1">IF(Bezug!$G$2=1,Planungsrichtwerte_Übersicht!$C$5,IF(Bezug!$G$2=2,Planungsrichtwerte_Übersicht!$C$11,Planungsrichtwerte_Übersicht!$C$17))</f>
        <v>45</v>
      </c>
      <c r="E71" s="4">
        <f ca="1">IF(Bezug!$G$2=1,Planungsrichtwerte_Übersicht!$C$6,IF(Bezug!$G$2=2,"-",Planungsrichtwerte_Übersicht!$C$18))</f>
        <v>40</v>
      </c>
      <c r="F71" s="4">
        <f ca="1">IF(Bezug!$G$2=1,Planungsrichtwerte_Übersicht!$C$7,IF(Bezug!$G$2=2,Planungsrichtwerte_Übersicht!$C$13,Planungsrichtwerte_Übersicht!$C$19))</f>
        <v>35</v>
      </c>
      <c r="G71" s="17"/>
      <c r="H71" s="17"/>
    </row>
    <row r="72" spans="1:8" x14ac:dyDescent="0.2">
      <c r="A72" s="4">
        <v>6.5</v>
      </c>
      <c r="B72" s="4">
        <f ca="1">IF(AND(Daten_WP!$D$22="WAHR",$C$3&gt;0),A72,0)</f>
        <v>0</v>
      </c>
      <c r="C72" s="16" t="e">
        <f t="shared" ca="1" si="0"/>
        <v>#DIV/0!</v>
      </c>
      <c r="D72" s="4">
        <f ca="1">IF(Bezug!$G$2=1,Planungsrichtwerte_Übersicht!$C$5,IF(Bezug!$G$2=2,Planungsrichtwerte_Übersicht!$C$11,Planungsrichtwerte_Übersicht!$C$17))</f>
        <v>45</v>
      </c>
      <c r="E72" s="4">
        <f ca="1">IF(Bezug!$G$2=1,Planungsrichtwerte_Übersicht!$C$6,IF(Bezug!$G$2=2,"-",Planungsrichtwerte_Übersicht!$C$18))</f>
        <v>40</v>
      </c>
      <c r="F72" s="4">
        <f ca="1">IF(Bezug!$G$2=1,Planungsrichtwerte_Übersicht!$C$7,IF(Bezug!$G$2=2,Planungsrichtwerte_Übersicht!$C$13,Planungsrichtwerte_Übersicht!$C$19))</f>
        <v>35</v>
      </c>
      <c r="G72" s="17"/>
      <c r="H72" s="17"/>
    </row>
    <row r="73" spans="1:8" x14ac:dyDescent="0.2">
      <c r="A73" s="4">
        <v>6.6</v>
      </c>
      <c r="B73" s="4">
        <f ca="1">IF(AND(Daten_WP!$D$22="WAHR",$C$3&gt;0),A73,0)</f>
        <v>0</v>
      </c>
      <c r="C73" s="16" t="e">
        <f t="shared" ref="C73:C136" ca="1" si="1">$C$3+10*LOG($C$2/(4*PI()*B73^2))+$C$4+$C$5</f>
        <v>#DIV/0!</v>
      </c>
      <c r="D73" s="4">
        <f ca="1">IF(Bezug!$G$2=1,Planungsrichtwerte_Übersicht!$C$5,IF(Bezug!$G$2=2,Planungsrichtwerte_Übersicht!$C$11,Planungsrichtwerte_Übersicht!$C$17))</f>
        <v>45</v>
      </c>
      <c r="E73" s="4">
        <f ca="1">IF(Bezug!$G$2=1,Planungsrichtwerte_Übersicht!$C$6,IF(Bezug!$G$2=2,"-",Planungsrichtwerte_Übersicht!$C$18))</f>
        <v>40</v>
      </c>
      <c r="F73" s="4">
        <f ca="1">IF(Bezug!$G$2=1,Planungsrichtwerte_Übersicht!$C$7,IF(Bezug!$G$2=2,Planungsrichtwerte_Übersicht!$C$13,Planungsrichtwerte_Übersicht!$C$19))</f>
        <v>35</v>
      </c>
      <c r="G73" s="17"/>
      <c r="H73" s="17"/>
    </row>
    <row r="74" spans="1:8" x14ac:dyDescent="0.2">
      <c r="A74" s="4">
        <v>6.7</v>
      </c>
      <c r="B74" s="4">
        <f ca="1">IF(AND(Daten_WP!$D$22="WAHR",$C$3&gt;0),A74,0)</f>
        <v>0</v>
      </c>
      <c r="C74" s="16" t="e">
        <f t="shared" ca="1" si="1"/>
        <v>#DIV/0!</v>
      </c>
      <c r="D74" s="4">
        <f ca="1">IF(Bezug!$G$2=1,Planungsrichtwerte_Übersicht!$C$5,IF(Bezug!$G$2=2,Planungsrichtwerte_Übersicht!$C$11,Planungsrichtwerte_Übersicht!$C$17))</f>
        <v>45</v>
      </c>
      <c r="E74" s="4">
        <f ca="1">IF(Bezug!$G$2=1,Planungsrichtwerte_Übersicht!$C$6,IF(Bezug!$G$2=2,"-",Planungsrichtwerte_Übersicht!$C$18))</f>
        <v>40</v>
      </c>
      <c r="F74" s="4">
        <f ca="1">IF(Bezug!$G$2=1,Planungsrichtwerte_Übersicht!$C$7,IF(Bezug!$G$2=2,Planungsrichtwerte_Übersicht!$C$13,Planungsrichtwerte_Übersicht!$C$19))</f>
        <v>35</v>
      </c>
      <c r="G74" s="17"/>
      <c r="H74" s="17"/>
    </row>
    <row r="75" spans="1:8" x14ac:dyDescent="0.2">
      <c r="A75" s="4">
        <v>6.8</v>
      </c>
      <c r="B75" s="4">
        <f ca="1">IF(AND(Daten_WP!$D$22="WAHR",$C$3&gt;0),A75,0)</f>
        <v>0</v>
      </c>
      <c r="C75" s="16" t="e">
        <f t="shared" ca="1" si="1"/>
        <v>#DIV/0!</v>
      </c>
      <c r="D75" s="4">
        <f ca="1">IF(Bezug!$G$2=1,Planungsrichtwerte_Übersicht!$C$5,IF(Bezug!$G$2=2,Planungsrichtwerte_Übersicht!$C$11,Planungsrichtwerte_Übersicht!$C$17))</f>
        <v>45</v>
      </c>
      <c r="E75" s="4">
        <f ca="1">IF(Bezug!$G$2=1,Planungsrichtwerte_Übersicht!$C$6,IF(Bezug!$G$2=2,"-",Planungsrichtwerte_Übersicht!$C$18))</f>
        <v>40</v>
      </c>
      <c r="F75" s="4">
        <f ca="1">IF(Bezug!$G$2=1,Planungsrichtwerte_Übersicht!$C$7,IF(Bezug!$G$2=2,Planungsrichtwerte_Übersicht!$C$13,Planungsrichtwerte_Übersicht!$C$19))</f>
        <v>35</v>
      </c>
      <c r="G75" s="17"/>
      <c r="H75" s="17"/>
    </row>
    <row r="76" spans="1:8" x14ac:dyDescent="0.2">
      <c r="A76" s="4">
        <v>6.9</v>
      </c>
      <c r="B76" s="4">
        <f ca="1">IF(AND(Daten_WP!$D$22="WAHR",$C$3&gt;0),A76,0)</f>
        <v>0</v>
      </c>
      <c r="C76" s="16" t="e">
        <f t="shared" ca="1" si="1"/>
        <v>#DIV/0!</v>
      </c>
      <c r="D76" s="4">
        <f ca="1">IF(Bezug!$G$2=1,Planungsrichtwerte_Übersicht!$C$5,IF(Bezug!$G$2=2,Planungsrichtwerte_Übersicht!$C$11,Planungsrichtwerte_Übersicht!$C$17))</f>
        <v>45</v>
      </c>
      <c r="E76" s="4">
        <f ca="1">IF(Bezug!$G$2=1,Planungsrichtwerte_Übersicht!$C$6,IF(Bezug!$G$2=2,"-",Planungsrichtwerte_Übersicht!$C$18))</f>
        <v>40</v>
      </c>
      <c r="F76" s="4">
        <f ca="1">IF(Bezug!$G$2=1,Planungsrichtwerte_Übersicht!$C$7,IF(Bezug!$G$2=2,Planungsrichtwerte_Übersicht!$C$13,Planungsrichtwerte_Übersicht!$C$19))</f>
        <v>35</v>
      </c>
      <c r="G76" s="17"/>
      <c r="H76" s="17"/>
    </row>
    <row r="77" spans="1:8" x14ac:dyDescent="0.2">
      <c r="A77" s="4">
        <v>7</v>
      </c>
      <c r="B77" s="4">
        <f ca="1">IF(AND(Daten_WP!$D$22="WAHR",$C$3&gt;0),A77,0)</f>
        <v>0</v>
      </c>
      <c r="C77" s="16" t="e">
        <f t="shared" ca="1" si="1"/>
        <v>#DIV/0!</v>
      </c>
      <c r="D77" s="4">
        <f ca="1">IF(Bezug!$G$2=1,Planungsrichtwerte_Übersicht!$C$5,IF(Bezug!$G$2=2,Planungsrichtwerte_Übersicht!$C$11,Planungsrichtwerte_Übersicht!$C$17))</f>
        <v>45</v>
      </c>
      <c r="E77" s="4">
        <f ca="1">IF(Bezug!$G$2=1,Planungsrichtwerte_Übersicht!$C$6,IF(Bezug!$G$2=2,"-",Planungsrichtwerte_Übersicht!$C$18))</f>
        <v>40</v>
      </c>
      <c r="F77" s="4">
        <f ca="1">IF(Bezug!$G$2=1,Planungsrichtwerte_Übersicht!$C$7,IF(Bezug!$G$2=2,Planungsrichtwerte_Übersicht!$C$13,Planungsrichtwerte_Übersicht!$C$19))</f>
        <v>35</v>
      </c>
      <c r="G77" s="17"/>
      <c r="H77" s="17"/>
    </row>
    <row r="78" spans="1:8" x14ac:dyDescent="0.2">
      <c r="A78" s="4">
        <v>7.1</v>
      </c>
      <c r="B78" s="4">
        <f ca="1">IF(AND(Daten_WP!$D$22="WAHR",$C$3&gt;0),A78,0)</f>
        <v>0</v>
      </c>
      <c r="C78" s="16" t="e">
        <f t="shared" ca="1" si="1"/>
        <v>#DIV/0!</v>
      </c>
      <c r="D78" s="4">
        <f ca="1">IF(Bezug!$G$2=1,Planungsrichtwerte_Übersicht!$C$5,IF(Bezug!$G$2=2,Planungsrichtwerte_Übersicht!$C$11,Planungsrichtwerte_Übersicht!$C$17))</f>
        <v>45</v>
      </c>
      <c r="E78" s="4">
        <f ca="1">IF(Bezug!$G$2=1,Planungsrichtwerte_Übersicht!$C$6,IF(Bezug!$G$2=2,"-",Planungsrichtwerte_Übersicht!$C$18))</f>
        <v>40</v>
      </c>
      <c r="F78" s="4">
        <f ca="1">IF(Bezug!$G$2=1,Planungsrichtwerte_Übersicht!$C$7,IF(Bezug!$G$2=2,Planungsrichtwerte_Übersicht!$C$13,Planungsrichtwerte_Übersicht!$C$19))</f>
        <v>35</v>
      </c>
      <c r="G78" s="17"/>
      <c r="H78" s="17"/>
    </row>
    <row r="79" spans="1:8" x14ac:dyDescent="0.2">
      <c r="A79" s="4">
        <v>7.2</v>
      </c>
      <c r="B79" s="4">
        <f ca="1">IF(AND(Daten_WP!$D$22="WAHR",$C$3&gt;0),A79,0)</f>
        <v>0</v>
      </c>
      <c r="C79" s="16" t="e">
        <f t="shared" ca="1" si="1"/>
        <v>#DIV/0!</v>
      </c>
      <c r="D79" s="4">
        <f ca="1">IF(Bezug!$G$2=1,Planungsrichtwerte_Übersicht!$C$5,IF(Bezug!$G$2=2,Planungsrichtwerte_Übersicht!$C$11,Planungsrichtwerte_Übersicht!$C$17))</f>
        <v>45</v>
      </c>
      <c r="E79" s="4">
        <f ca="1">IF(Bezug!$G$2=1,Planungsrichtwerte_Übersicht!$C$6,IF(Bezug!$G$2=2,"-",Planungsrichtwerte_Übersicht!$C$18))</f>
        <v>40</v>
      </c>
      <c r="F79" s="4">
        <f ca="1">IF(Bezug!$G$2=1,Planungsrichtwerte_Übersicht!$C$7,IF(Bezug!$G$2=2,Planungsrichtwerte_Übersicht!$C$13,Planungsrichtwerte_Übersicht!$C$19))</f>
        <v>35</v>
      </c>
      <c r="G79" s="17"/>
      <c r="H79" s="17"/>
    </row>
    <row r="80" spans="1:8" x14ac:dyDescent="0.2">
      <c r="A80" s="4">
        <v>7.3</v>
      </c>
      <c r="B80" s="4">
        <f ca="1">IF(AND(Daten_WP!$D$22="WAHR",$C$3&gt;0),A80,0)</f>
        <v>0</v>
      </c>
      <c r="C80" s="16" t="e">
        <f t="shared" ca="1" si="1"/>
        <v>#DIV/0!</v>
      </c>
      <c r="D80" s="4">
        <f ca="1">IF(Bezug!$G$2=1,Planungsrichtwerte_Übersicht!$C$5,IF(Bezug!$G$2=2,Planungsrichtwerte_Übersicht!$C$11,Planungsrichtwerte_Übersicht!$C$17))</f>
        <v>45</v>
      </c>
      <c r="E80" s="4">
        <f ca="1">IF(Bezug!$G$2=1,Planungsrichtwerte_Übersicht!$C$6,IF(Bezug!$G$2=2,"-",Planungsrichtwerte_Übersicht!$C$18))</f>
        <v>40</v>
      </c>
      <c r="F80" s="4">
        <f ca="1">IF(Bezug!$G$2=1,Planungsrichtwerte_Übersicht!$C$7,IF(Bezug!$G$2=2,Planungsrichtwerte_Übersicht!$C$13,Planungsrichtwerte_Übersicht!$C$19))</f>
        <v>35</v>
      </c>
      <c r="G80" s="17"/>
      <c r="H80" s="17"/>
    </row>
    <row r="81" spans="1:8" x14ac:dyDescent="0.2">
      <c r="A81" s="4">
        <v>7.4</v>
      </c>
      <c r="B81" s="4">
        <f ca="1">IF(AND(Daten_WP!$D$22="WAHR",$C$3&gt;0),A81,0)</f>
        <v>0</v>
      </c>
      <c r="C81" s="16" t="e">
        <f t="shared" ca="1" si="1"/>
        <v>#DIV/0!</v>
      </c>
      <c r="D81" s="4">
        <f ca="1">IF(Bezug!$G$2=1,Planungsrichtwerte_Übersicht!$C$5,IF(Bezug!$G$2=2,Planungsrichtwerte_Übersicht!$C$11,Planungsrichtwerte_Übersicht!$C$17))</f>
        <v>45</v>
      </c>
      <c r="E81" s="4">
        <f ca="1">IF(Bezug!$G$2=1,Planungsrichtwerte_Übersicht!$C$6,IF(Bezug!$G$2=2,"-",Planungsrichtwerte_Übersicht!$C$18))</f>
        <v>40</v>
      </c>
      <c r="F81" s="4">
        <f ca="1">IF(Bezug!$G$2=1,Planungsrichtwerte_Übersicht!$C$7,IF(Bezug!$G$2=2,Planungsrichtwerte_Übersicht!$C$13,Planungsrichtwerte_Übersicht!$C$19))</f>
        <v>35</v>
      </c>
      <c r="G81" s="17"/>
      <c r="H81" s="17"/>
    </row>
    <row r="82" spans="1:8" x14ac:dyDescent="0.2">
      <c r="A82" s="4">
        <v>7.5</v>
      </c>
      <c r="B82" s="4">
        <f ca="1">IF(AND(Daten_WP!$D$22="WAHR",$C$3&gt;0),A82,0)</f>
        <v>0</v>
      </c>
      <c r="C82" s="16" t="e">
        <f t="shared" ca="1" si="1"/>
        <v>#DIV/0!</v>
      </c>
      <c r="D82" s="4">
        <f ca="1">IF(Bezug!$G$2=1,Planungsrichtwerte_Übersicht!$C$5,IF(Bezug!$G$2=2,Planungsrichtwerte_Übersicht!$C$11,Planungsrichtwerte_Übersicht!$C$17))</f>
        <v>45</v>
      </c>
      <c r="E82" s="4">
        <f ca="1">IF(Bezug!$G$2=1,Planungsrichtwerte_Übersicht!$C$6,IF(Bezug!$G$2=2,"-",Planungsrichtwerte_Übersicht!$C$18))</f>
        <v>40</v>
      </c>
      <c r="F82" s="4">
        <f ca="1">IF(Bezug!$G$2=1,Planungsrichtwerte_Übersicht!$C$7,IF(Bezug!$G$2=2,Planungsrichtwerte_Übersicht!$C$13,Planungsrichtwerte_Übersicht!$C$19))</f>
        <v>35</v>
      </c>
      <c r="G82" s="17"/>
      <c r="H82" s="17"/>
    </row>
    <row r="83" spans="1:8" x14ac:dyDescent="0.2">
      <c r="A83" s="4">
        <v>7.6</v>
      </c>
      <c r="B83" s="4">
        <f ca="1">IF(AND(Daten_WP!$D$22="WAHR",$C$3&gt;0),A83,0)</f>
        <v>0</v>
      </c>
      <c r="C83" s="16" t="e">
        <f t="shared" ca="1" si="1"/>
        <v>#DIV/0!</v>
      </c>
      <c r="D83" s="4">
        <f ca="1">IF(Bezug!$G$2=1,Planungsrichtwerte_Übersicht!$C$5,IF(Bezug!$G$2=2,Planungsrichtwerte_Übersicht!$C$11,Planungsrichtwerte_Übersicht!$C$17))</f>
        <v>45</v>
      </c>
      <c r="E83" s="4">
        <f ca="1">IF(Bezug!$G$2=1,Planungsrichtwerte_Übersicht!$C$6,IF(Bezug!$G$2=2,"-",Planungsrichtwerte_Übersicht!$C$18))</f>
        <v>40</v>
      </c>
      <c r="F83" s="4">
        <f ca="1">IF(Bezug!$G$2=1,Planungsrichtwerte_Übersicht!$C$7,IF(Bezug!$G$2=2,Planungsrichtwerte_Übersicht!$C$13,Planungsrichtwerte_Übersicht!$C$19))</f>
        <v>35</v>
      </c>
      <c r="G83" s="17"/>
      <c r="H83" s="17"/>
    </row>
    <row r="84" spans="1:8" x14ac:dyDescent="0.2">
      <c r="A84" s="4">
        <v>7.7</v>
      </c>
      <c r="B84" s="4">
        <f ca="1">IF(AND(Daten_WP!$D$22="WAHR",$C$3&gt;0),A84,0)</f>
        <v>0</v>
      </c>
      <c r="C84" s="16" t="e">
        <f t="shared" ca="1" si="1"/>
        <v>#DIV/0!</v>
      </c>
      <c r="D84" s="4">
        <f ca="1">IF(Bezug!$G$2=1,Planungsrichtwerte_Übersicht!$C$5,IF(Bezug!$G$2=2,Planungsrichtwerte_Übersicht!$C$11,Planungsrichtwerte_Übersicht!$C$17))</f>
        <v>45</v>
      </c>
      <c r="E84" s="4">
        <f ca="1">IF(Bezug!$G$2=1,Planungsrichtwerte_Übersicht!$C$6,IF(Bezug!$G$2=2,"-",Planungsrichtwerte_Übersicht!$C$18))</f>
        <v>40</v>
      </c>
      <c r="F84" s="4">
        <f ca="1">IF(Bezug!$G$2=1,Planungsrichtwerte_Übersicht!$C$7,IF(Bezug!$G$2=2,Planungsrichtwerte_Übersicht!$C$13,Planungsrichtwerte_Übersicht!$C$19))</f>
        <v>35</v>
      </c>
      <c r="G84" s="17"/>
      <c r="H84" s="17"/>
    </row>
    <row r="85" spans="1:8" x14ac:dyDescent="0.2">
      <c r="A85" s="4">
        <v>7.8</v>
      </c>
      <c r="B85" s="4">
        <f ca="1">IF(AND(Daten_WP!$D$22="WAHR",$C$3&gt;0),A85,0)</f>
        <v>0</v>
      </c>
      <c r="C85" s="16" t="e">
        <f t="shared" ca="1" si="1"/>
        <v>#DIV/0!</v>
      </c>
      <c r="D85" s="4">
        <f ca="1">IF(Bezug!$G$2=1,Planungsrichtwerte_Übersicht!$C$5,IF(Bezug!$G$2=2,Planungsrichtwerte_Übersicht!$C$11,Planungsrichtwerte_Übersicht!$C$17))</f>
        <v>45</v>
      </c>
      <c r="E85" s="4">
        <f ca="1">IF(Bezug!$G$2=1,Planungsrichtwerte_Übersicht!$C$6,IF(Bezug!$G$2=2,"-",Planungsrichtwerte_Übersicht!$C$18))</f>
        <v>40</v>
      </c>
      <c r="F85" s="4">
        <f ca="1">IF(Bezug!$G$2=1,Planungsrichtwerte_Übersicht!$C$7,IF(Bezug!$G$2=2,Planungsrichtwerte_Übersicht!$C$13,Planungsrichtwerte_Übersicht!$C$19))</f>
        <v>35</v>
      </c>
      <c r="G85" s="17"/>
      <c r="H85" s="17"/>
    </row>
    <row r="86" spans="1:8" x14ac:dyDescent="0.2">
      <c r="A86" s="4">
        <v>7.9</v>
      </c>
      <c r="B86" s="4">
        <f ca="1">IF(AND(Daten_WP!$D$22="WAHR",$C$3&gt;0),A86,0)</f>
        <v>0</v>
      </c>
      <c r="C86" s="16" t="e">
        <f t="shared" ca="1" si="1"/>
        <v>#DIV/0!</v>
      </c>
      <c r="D86" s="4">
        <f ca="1">IF(Bezug!$G$2=1,Planungsrichtwerte_Übersicht!$C$5,IF(Bezug!$G$2=2,Planungsrichtwerte_Übersicht!$C$11,Planungsrichtwerte_Übersicht!$C$17))</f>
        <v>45</v>
      </c>
      <c r="E86" s="4">
        <f ca="1">IF(Bezug!$G$2=1,Planungsrichtwerte_Übersicht!$C$6,IF(Bezug!$G$2=2,"-",Planungsrichtwerte_Übersicht!$C$18))</f>
        <v>40</v>
      </c>
      <c r="F86" s="4">
        <f ca="1">IF(Bezug!$G$2=1,Planungsrichtwerte_Übersicht!$C$7,IF(Bezug!$G$2=2,Planungsrichtwerte_Übersicht!$C$13,Planungsrichtwerte_Übersicht!$C$19))</f>
        <v>35</v>
      </c>
      <c r="G86" s="17"/>
      <c r="H86" s="17"/>
    </row>
    <row r="87" spans="1:8" x14ac:dyDescent="0.2">
      <c r="A87" s="4">
        <v>8</v>
      </c>
      <c r="B87" s="4">
        <f ca="1">IF(AND(Daten_WP!$D$22="WAHR",$C$3&gt;0),A87,0)</f>
        <v>0</v>
      </c>
      <c r="C87" s="16" t="e">
        <f t="shared" ca="1" si="1"/>
        <v>#DIV/0!</v>
      </c>
      <c r="D87" s="4">
        <f ca="1">IF(Bezug!$G$2=1,Planungsrichtwerte_Übersicht!$C$5,IF(Bezug!$G$2=2,Planungsrichtwerte_Übersicht!$C$11,Planungsrichtwerte_Übersicht!$C$17))</f>
        <v>45</v>
      </c>
      <c r="E87" s="4">
        <f ca="1">IF(Bezug!$G$2=1,Planungsrichtwerte_Übersicht!$C$6,IF(Bezug!$G$2=2,"-",Planungsrichtwerte_Übersicht!$C$18))</f>
        <v>40</v>
      </c>
      <c r="F87" s="4">
        <f ca="1">IF(Bezug!$G$2=1,Planungsrichtwerte_Übersicht!$C$7,IF(Bezug!$G$2=2,Planungsrichtwerte_Übersicht!$C$13,Planungsrichtwerte_Übersicht!$C$19))</f>
        <v>35</v>
      </c>
      <c r="G87" s="17"/>
      <c r="H87" s="17"/>
    </row>
    <row r="88" spans="1:8" x14ac:dyDescent="0.2">
      <c r="A88" s="4">
        <v>8.1</v>
      </c>
      <c r="B88" s="4">
        <f ca="1">IF(AND(Daten_WP!$D$22="WAHR",$C$3&gt;0),A88,0)</f>
        <v>0</v>
      </c>
      <c r="C88" s="16" t="e">
        <f t="shared" ca="1" si="1"/>
        <v>#DIV/0!</v>
      </c>
      <c r="D88" s="4">
        <f ca="1">IF(Bezug!$G$2=1,Planungsrichtwerte_Übersicht!$C$5,IF(Bezug!$G$2=2,Planungsrichtwerte_Übersicht!$C$11,Planungsrichtwerte_Übersicht!$C$17))</f>
        <v>45</v>
      </c>
      <c r="E88" s="4">
        <f ca="1">IF(Bezug!$G$2=1,Planungsrichtwerte_Übersicht!$C$6,IF(Bezug!$G$2=2,"-",Planungsrichtwerte_Übersicht!$C$18))</f>
        <v>40</v>
      </c>
      <c r="F88" s="4">
        <f ca="1">IF(Bezug!$G$2=1,Planungsrichtwerte_Übersicht!$C$7,IF(Bezug!$G$2=2,Planungsrichtwerte_Übersicht!$C$13,Planungsrichtwerte_Übersicht!$C$19))</f>
        <v>35</v>
      </c>
      <c r="G88" s="17"/>
      <c r="H88" s="17"/>
    </row>
    <row r="89" spans="1:8" x14ac:dyDescent="0.2">
      <c r="A89" s="4">
        <v>8.1999999999999993</v>
      </c>
      <c r="B89" s="4">
        <f ca="1">IF(AND(Daten_WP!$D$22="WAHR",$C$3&gt;0),A89,0)</f>
        <v>0</v>
      </c>
      <c r="C89" s="16" t="e">
        <f t="shared" ca="1" si="1"/>
        <v>#DIV/0!</v>
      </c>
      <c r="D89" s="4">
        <f ca="1">IF(Bezug!$G$2=1,Planungsrichtwerte_Übersicht!$C$5,IF(Bezug!$G$2=2,Planungsrichtwerte_Übersicht!$C$11,Planungsrichtwerte_Übersicht!$C$17))</f>
        <v>45</v>
      </c>
      <c r="E89" s="4">
        <f ca="1">IF(Bezug!$G$2=1,Planungsrichtwerte_Übersicht!$C$6,IF(Bezug!$G$2=2,"-",Planungsrichtwerte_Übersicht!$C$18))</f>
        <v>40</v>
      </c>
      <c r="F89" s="4">
        <f ca="1">IF(Bezug!$G$2=1,Planungsrichtwerte_Übersicht!$C$7,IF(Bezug!$G$2=2,Planungsrichtwerte_Übersicht!$C$13,Planungsrichtwerte_Übersicht!$C$19))</f>
        <v>35</v>
      </c>
      <c r="G89" s="17"/>
      <c r="H89" s="17"/>
    </row>
    <row r="90" spans="1:8" x14ac:dyDescent="0.2">
      <c r="A90" s="4">
        <v>8.3000000000000007</v>
      </c>
      <c r="B90" s="4">
        <f ca="1">IF(AND(Daten_WP!$D$22="WAHR",$C$3&gt;0),A90,0)</f>
        <v>0</v>
      </c>
      <c r="C90" s="16" t="e">
        <f t="shared" ca="1" si="1"/>
        <v>#DIV/0!</v>
      </c>
      <c r="D90" s="4">
        <f ca="1">IF(Bezug!$G$2=1,Planungsrichtwerte_Übersicht!$C$5,IF(Bezug!$G$2=2,Planungsrichtwerte_Übersicht!$C$11,Planungsrichtwerte_Übersicht!$C$17))</f>
        <v>45</v>
      </c>
      <c r="E90" s="4">
        <f ca="1">IF(Bezug!$G$2=1,Planungsrichtwerte_Übersicht!$C$6,IF(Bezug!$G$2=2,"-",Planungsrichtwerte_Übersicht!$C$18))</f>
        <v>40</v>
      </c>
      <c r="F90" s="4">
        <f ca="1">IF(Bezug!$G$2=1,Planungsrichtwerte_Übersicht!$C$7,IF(Bezug!$G$2=2,Planungsrichtwerte_Übersicht!$C$13,Planungsrichtwerte_Übersicht!$C$19))</f>
        <v>35</v>
      </c>
      <c r="G90" s="17"/>
      <c r="H90" s="17"/>
    </row>
    <row r="91" spans="1:8" x14ac:dyDescent="0.2">
      <c r="A91" s="4">
        <v>8.4</v>
      </c>
      <c r="B91" s="4">
        <f ca="1">IF(AND(Daten_WP!$D$22="WAHR",$C$3&gt;0),A91,0)</f>
        <v>0</v>
      </c>
      <c r="C91" s="16" t="e">
        <f t="shared" ca="1" si="1"/>
        <v>#DIV/0!</v>
      </c>
      <c r="D91" s="4">
        <f ca="1">IF(Bezug!$G$2=1,Planungsrichtwerte_Übersicht!$C$5,IF(Bezug!$G$2=2,Planungsrichtwerte_Übersicht!$C$11,Planungsrichtwerte_Übersicht!$C$17))</f>
        <v>45</v>
      </c>
      <c r="E91" s="4">
        <f ca="1">IF(Bezug!$G$2=1,Planungsrichtwerte_Übersicht!$C$6,IF(Bezug!$G$2=2,"-",Planungsrichtwerte_Übersicht!$C$18))</f>
        <v>40</v>
      </c>
      <c r="F91" s="4">
        <f ca="1">IF(Bezug!$G$2=1,Planungsrichtwerte_Übersicht!$C$7,IF(Bezug!$G$2=2,Planungsrichtwerte_Übersicht!$C$13,Planungsrichtwerte_Übersicht!$C$19))</f>
        <v>35</v>
      </c>
      <c r="G91" s="17"/>
      <c r="H91" s="17"/>
    </row>
    <row r="92" spans="1:8" x14ac:dyDescent="0.2">
      <c r="A92" s="4">
        <v>8.5</v>
      </c>
      <c r="B92" s="4">
        <f ca="1">IF(AND(Daten_WP!$D$22="WAHR",$C$3&gt;0),A92,0)</f>
        <v>0</v>
      </c>
      <c r="C92" s="16" t="e">
        <f t="shared" ca="1" si="1"/>
        <v>#DIV/0!</v>
      </c>
      <c r="D92" s="4">
        <f ca="1">IF(Bezug!$G$2=1,Planungsrichtwerte_Übersicht!$C$5,IF(Bezug!$G$2=2,Planungsrichtwerte_Übersicht!$C$11,Planungsrichtwerte_Übersicht!$C$17))</f>
        <v>45</v>
      </c>
      <c r="E92" s="4">
        <f ca="1">IF(Bezug!$G$2=1,Planungsrichtwerte_Übersicht!$C$6,IF(Bezug!$G$2=2,"-",Planungsrichtwerte_Übersicht!$C$18))</f>
        <v>40</v>
      </c>
      <c r="F92" s="4">
        <f ca="1">IF(Bezug!$G$2=1,Planungsrichtwerte_Übersicht!$C$7,IF(Bezug!$G$2=2,Planungsrichtwerte_Übersicht!$C$13,Planungsrichtwerte_Übersicht!$C$19))</f>
        <v>35</v>
      </c>
      <c r="G92" s="17"/>
      <c r="H92" s="17"/>
    </row>
    <row r="93" spans="1:8" x14ac:dyDescent="0.2">
      <c r="A93" s="4">
        <v>8.6</v>
      </c>
      <c r="B93" s="4">
        <f ca="1">IF(AND(Daten_WP!$D$22="WAHR",$C$3&gt;0),A93,0)</f>
        <v>0</v>
      </c>
      <c r="C93" s="16" t="e">
        <f t="shared" ca="1" si="1"/>
        <v>#DIV/0!</v>
      </c>
      <c r="D93" s="4">
        <f ca="1">IF(Bezug!$G$2=1,Planungsrichtwerte_Übersicht!$C$5,IF(Bezug!$G$2=2,Planungsrichtwerte_Übersicht!$C$11,Planungsrichtwerte_Übersicht!$C$17))</f>
        <v>45</v>
      </c>
      <c r="E93" s="4">
        <f ca="1">IF(Bezug!$G$2=1,Planungsrichtwerte_Übersicht!$C$6,IF(Bezug!$G$2=2,"-",Planungsrichtwerte_Übersicht!$C$18))</f>
        <v>40</v>
      </c>
      <c r="F93" s="4">
        <f ca="1">IF(Bezug!$G$2=1,Planungsrichtwerte_Übersicht!$C$7,IF(Bezug!$G$2=2,Planungsrichtwerte_Übersicht!$C$13,Planungsrichtwerte_Übersicht!$C$19))</f>
        <v>35</v>
      </c>
      <c r="G93" s="17"/>
      <c r="H93" s="17"/>
    </row>
    <row r="94" spans="1:8" x14ac:dyDescent="0.2">
      <c r="A94" s="4">
        <v>8.6999999999999993</v>
      </c>
      <c r="B94" s="4">
        <f ca="1">IF(AND(Daten_WP!$D$22="WAHR",$C$3&gt;0),A94,0)</f>
        <v>0</v>
      </c>
      <c r="C94" s="16" t="e">
        <f t="shared" ca="1" si="1"/>
        <v>#DIV/0!</v>
      </c>
      <c r="D94" s="4">
        <f ca="1">IF(Bezug!$G$2=1,Planungsrichtwerte_Übersicht!$C$5,IF(Bezug!$G$2=2,Planungsrichtwerte_Übersicht!$C$11,Planungsrichtwerte_Übersicht!$C$17))</f>
        <v>45</v>
      </c>
      <c r="E94" s="4">
        <f ca="1">IF(Bezug!$G$2=1,Planungsrichtwerte_Übersicht!$C$6,IF(Bezug!$G$2=2,"-",Planungsrichtwerte_Übersicht!$C$18))</f>
        <v>40</v>
      </c>
      <c r="F94" s="4">
        <f ca="1">IF(Bezug!$G$2=1,Planungsrichtwerte_Übersicht!$C$7,IF(Bezug!$G$2=2,Planungsrichtwerte_Übersicht!$C$13,Planungsrichtwerte_Übersicht!$C$19))</f>
        <v>35</v>
      </c>
      <c r="G94" s="17"/>
      <c r="H94" s="17"/>
    </row>
    <row r="95" spans="1:8" x14ac:dyDescent="0.2">
      <c r="A95" s="4">
        <v>8.8000000000000007</v>
      </c>
      <c r="B95" s="4">
        <f ca="1">IF(AND(Daten_WP!$D$22="WAHR",$C$3&gt;0),A95,0)</f>
        <v>0</v>
      </c>
      <c r="C95" s="16" t="e">
        <f t="shared" ca="1" si="1"/>
        <v>#DIV/0!</v>
      </c>
      <c r="D95" s="4">
        <f ca="1">IF(Bezug!$G$2=1,Planungsrichtwerte_Übersicht!$C$5,IF(Bezug!$G$2=2,Planungsrichtwerte_Übersicht!$C$11,Planungsrichtwerte_Übersicht!$C$17))</f>
        <v>45</v>
      </c>
      <c r="E95" s="4">
        <f ca="1">IF(Bezug!$G$2=1,Planungsrichtwerte_Übersicht!$C$6,IF(Bezug!$G$2=2,"-",Planungsrichtwerte_Übersicht!$C$18))</f>
        <v>40</v>
      </c>
      <c r="F95" s="4">
        <f ca="1">IF(Bezug!$G$2=1,Planungsrichtwerte_Übersicht!$C$7,IF(Bezug!$G$2=2,Planungsrichtwerte_Übersicht!$C$13,Planungsrichtwerte_Übersicht!$C$19))</f>
        <v>35</v>
      </c>
      <c r="G95" s="17"/>
      <c r="H95" s="17"/>
    </row>
    <row r="96" spans="1:8" x14ac:dyDescent="0.2">
      <c r="A96" s="4">
        <v>8.9</v>
      </c>
      <c r="B96" s="4">
        <f ca="1">IF(AND(Daten_WP!$D$22="WAHR",$C$3&gt;0),A96,0)</f>
        <v>0</v>
      </c>
      <c r="C96" s="16" t="e">
        <f t="shared" ca="1" si="1"/>
        <v>#DIV/0!</v>
      </c>
      <c r="D96" s="4">
        <f ca="1">IF(Bezug!$G$2=1,Planungsrichtwerte_Übersicht!$C$5,IF(Bezug!$G$2=2,Planungsrichtwerte_Übersicht!$C$11,Planungsrichtwerte_Übersicht!$C$17))</f>
        <v>45</v>
      </c>
      <c r="E96" s="4">
        <f ca="1">IF(Bezug!$G$2=1,Planungsrichtwerte_Übersicht!$C$6,IF(Bezug!$G$2=2,"-",Planungsrichtwerte_Übersicht!$C$18))</f>
        <v>40</v>
      </c>
      <c r="F96" s="4">
        <f ca="1">IF(Bezug!$G$2=1,Planungsrichtwerte_Übersicht!$C$7,IF(Bezug!$G$2=2,Planungsrichtwerte_Übersicht!$C$13,Planungsrichtwerte_Übersicht!$C$19))</f>
        <v>35</v>
      </c>
      <c r="G96" s="17"/>
      <c r="H96" s="17"/>
    </row>
    <row r="97" spans="1:8" x14ac:dyDescent="0.2">
      <c r="A97" s="4">
        <v>9</v>
      </c>
      <c r="B97" s="4">
        <f ca="1">IF(AND(Daten_WP!$D$22="WAHR",$C$3&gt;0),A97,0)</f>
        <v>0</v>
      </c>
      <c r="C97" s="16" t="e">
        <f t="shared" ca="1" si="1"/>
        <v>#DIV/0!</v>
      </c>
      <c r="D97" s="4">
        <f ca="1">IF(Bezug!$G$2=1,Planungsrichtwerte_Übersicht!$C$5,IF(Bezug!$G$2=2,Planungsrichtwerte_Übersicht!$C$11,Planungsrichtwerte_Übersicht!$C$17))</f>
        <v>45</v>
      </c>
      <c r="E97" s="4">
        <f ca="1">IF(Bezug!$G$2=1,Planungsrichtwerte_Übersicht!$C$6,IF(Bezug!$G$2=2,"-",Planungsrichtwerte_Übersicht!$C$18))</f>
        <v>40</v>
      </c>
      <c r="F97" s="4">
        <f ca="1">IF(Bezug!$G$2=1,Planungsrichtwerte_Übersicht!$C$7,IF(Bezug!$G$2=2,Planungsrichtwerte_Übersicht!$C$13,Planungsrichtwerte_Übersicht!$C$19))</f>
        <v>35</v>
      </c>
      <c r="G97" s="17"/>
      <c r="H97" s="17"/>
    </row>
    <row r="98" spans="1:8" x14ac:dyDescent="0.2">
      <c r="A98" s="4">
        <v>9.1</v>
      </c>
      <c r="B98" s="4">
        <f ca="1">IF(AND(Daten_WP!$D$22="WAHR",$C$3&gt;0),A98,0)</f>
        <v>0</v>
      </c>
      <c r="C98" s="16" t="e">
        <f t="shared" ca="1" si="1"/>
        <v>#DIV/0!</v>
      </c>
      <c r="D98" s="4">
        <f ca="1">IF(Bezug!$G$2=1,Planungsrichtwerte_Übersicht!$C$5,IF(Bezug!$G$2=2,Planungsrichtwerte_Übersicht!$C$11,Planungsrichtwerte_Übersicht!$C$17))</f>
        <v>45</v>
      </c>
      <c r="E98" s="4">
        <f ca="1">IF(Bezug!$G$2=1,Planungsrichtwerte_Übersicht!$C$6,IF(Bezug!$G$2=2,"-",Planungsrichtwerte_Übersicht!$C$18))</f>
        <v>40</v>
      </c>
      <c r="F98" s="4">
        <f ca="1">IF(Bezug!$G$2=1,Planungsrichtwerte_Übersicht!$C$7,IF(Bezug!$G$2=2,Planungsrichtwerte_Übersicht!$C$13,Planungsrichtwerte_Übersicht!$C$19))</f>
        <v>35</v>
      </c>
      <c r="G98" s="17"/>
      <c r="H98" s="17"/>
    </row>
    <row r="99" spans="1:8" x14ac:dyDescent="0.2">
      <c r="A99" s="4">
        <v>9.1999999999999993</v>
      </c>
      <c r="B99" s="4">
        <f ca="1">IF(AND(Daten_WP!$D$22="WAHR",$C$3&gt;0),A99,0)</f>
        <v>0</v>
      </c>
      <c r="C99" s="16" t="e">
        <f t="shared" ca="1" si="1"/>
        <v>#DIV/0!</v>
      </c>
      <c r="D99" s="4">
        <f ca="1">IF(Bezug!$G$2=1,Planungsrichtwerte_Übersicht!$C$5,IF(Bezug!$G$2=2,Planungsrichtwerte_Übersicht!$C$11,Planungsrichtwerte_Übersicht!$C$17))</f>
        <v>45</v>
      </c>
      <c r="E99" s="4">
        <f ca="1">IF(Bezug!$G$2=1,Planungsrichtwerte_Übersicht!$C$6,IF(Bezug!$G$2=2,"-",Planungsrichtwerte_Übersicht!$C$18))</f>
        <v>40</v>
      </c>
      <c r="F99" s="4">
        <f ca="1">IF(Bezug!$G$2=1,Planungsrichtwerte_Übersicht!$C$7,IF(Bezug!$G$2=2,Planungsrichtwerte_Übersicht!$C$13,Planungsrichtwerte_Übersicht!$C$19))</f>
        <v>35</v>
      </c>
      <c r="G99" s="17"/>
      <c r="H99" s="17"/>
    </row>
    <row r="100" spans="1:8" x14ac:dyDescent="0.2">
      <c r="A100" s="4">
        <v>9.3000000000000007</v>
      </c>
      <c r="B100" s="4">
        <f ca="1">IF(AND(Daten_WP!$D$22="WAHR",$C$3&gt;0),A100,0)</f>
        <v>0</v>
      </c>
      <c r="C100" s="16" t="e">
        <f t="shared" ca="1" si="1"/>
        <v>#DIV/0!</v>
      </c>
      <c r="D100" s="4">
        <f ca="1">IF(Bezug!$G$2=1,Planungsrichtwerte_Übersicht!$C$5,IF(Bezug!$G$2=2,Planungsrichtwerte_Übersicht!$C$11,Planungsrichtwerte_Übersicht!$C$17))</f>
        <v>45</v>
      </c>
      <c r="E100" s="4">
        <f ca="1">IF(Bezug!$G$2=1,Planungsrichtwerte_Übersicht!$C$6,IF(Bezug!$G$2=2,"-",Planungsrichtwerte_Übersicht!$C$18))</f>
        <v>40</v>
      </c>
      <c r="F100" s="4">
        <f ca="1">IF(Bezug!$G$2=1,Planungsrichtwerte_Übersicht!$C$7,IF(Bezug!$G$2=2,Planungsrichtwerte_Übersicht!$C$13,Planungsrichtwerte_Übersicht!$C$19))</f>
        <v>35</v>
      </c>
      <c r="G100" s="17"/>
      <c r="H100" s="17"/>
    </row>
    <row r="101" spans="1:8" x14ac:dyDescent="0.2">
      <c r="A101" s="4">
        <v>9.4</v>
      </c>
      <c r="B101" s="4">
        <f ca="1">IF(AND(Daten_WP!$D$22="WAHR",$C$3&gt;0),A101,0)</f>
        <v>0</v>
      </c>
      <c r="C101" s="16" t="e">
        <f t="shared" ca="1" si="1"/>
        <v>#DIV/0!</v>
      </c>
      <c r="D101" s="4">
        <f ca="1">IF(Bezug!$G$2=1,Planungsrichtwerte_Übersicht!$C$5,IF(Bezug!$G$2=2,Planungsrichtwerte_Übersicht!$C$11,Planungsrichtwerte_Übersicht!$C$17))</f>
        <v>45</v>
      </c>
      <c r="E101" s="4">
        <f ca="1">IF(Bezug!$G$2=1,Planungsrichtwerte_Übersicht!$C$6,IF(Bezug!$G$2=2,"-",Planungsrichtwerte_Übersicht!$C$18))</f>
        <v>40</v>
      </c>
      <c r="F101" s="4">
        <f ca="1">IF(Bezug!$G$2=1,Planungsrichtwerte_Übersicht!$C$7,IF(Bezug!$G$2=2,Planungsrichtwerte_Übersicht!$C$13,Planungsrichtwerte_Übersicht!$C$19))</f>
        <v>35</v>
      </c>
      <c r="G101" s="17"/>
      <c r="H101" s="17"/>
    </row>
    <row r="102" spans="1:8" x14ac:dyDescent="0.2">
      <c r="A102" s="4">
        <v>9.5</v>
      </c>
      <c r="B102" s="4">
        <f ca="1">IF(AND(Daten_WP!$D$22="WAHR",$C$3&gt;0),A102,0)</f>
        <v>0</v>
      </c>
      <c r="C102" s="16" t="e">
        <f t="shared" ca="1" si="1"/>
        <v>#DIV/0!</v>
      </c>
      <c r="D102" s="4">
        <f ca="1">IF(Bezug!$G$2=1,Planungsrichtwerte_Übersicht!$C$5,IF(Bezug!$G$2=2,Planungsrichtwerte_Übersicht!$C$11,Planungsrichtwerte_Übersicht!$C$17))</f>
        <v>45</v>
      </c>
      <c r="E102" s="4">
        <f ca="1">IF(Bezug!$G$2=1,Planungsrichtwerte_Übersicht!$C$6,IF(Bezug!$G$2=2,"-",Planungsrichtwerte_Übersicht!$C$18))</f>
        <v>40</v>
      </c>
      <c r="F102" s="4">
        <f ca="1">IF(Bezug!$G$2=1,Planungsrichtwerte_Übersicht!$C$7,IF(Bezug!$G$2=2,Planungsrichtwerte_Übersicht!$C$13,Planungsrichtwerte_Übersicht!$C$19))</f>
        <v>35</v>
      </c>
      <c r="G102" s="17"/>
      <c r="H102" s="17"/>
    </row>
    <row r="103" spans="1:8" x14ac:dyDescent="0.2">
      <c r="A103" s="4">
        <v>9.6</v>
      </c>
      <c r="B103" s="4">
        <f ca="1">IF(AND(Daten_WP!$D$22="WAHR",$C$3&gt;0),A103,0)</f>
        <v>0</v>
      </c>
      <c r="C103" s="16" t="e">
        <f t="shared" ca="1" si="1"/>
        <v>#DIV/0!</v>
      </c>
      <c r="D103" s="4">
        <f ca="1">IF(Bezug!$G$2=1,Planungsrichtwerte_Übersicht!$C$5,IF(Bezug!$G$2=2,Planungsrichtwerte_Übersicht!$C$11,Planungsrichtwerte_Übersicht!$C$17))</f>
        <v>45</v>
      </c>
      <c r="E103" s="4">
        <f ca="1">IF(Bezug!$G$2=1,Planungsrichtwerte_Übersicht!$C$6,IF(Bezug!$G$2=2,"-",Planungsrichtwerte_Übersicht!$C$18))</f>
        <v>40</v>
      </c>
      <c r="F103" s="4">
        <f ca="1">IF(Bezug!$G$2=1,Planungsrichtwerte_Übersicht!$C$7,IF(Bezug!$G$2=2,Planungsrichtwerte_Übersicht!$C$13,Planungsrichtwerte_Übersicht!$C$19))</f>
        <v>35</v>
      </c>
      <c r="G103" s="17"/>
      <c r="H103" s="17"/>
    </row>
    <row r="104" spans="1:8" x14ac:dyDescent="0.2">
      <c r="A104" s="4">
        <v>9.6999999999999993</v>
      </c>
      <c r="B104" s="4">
        <f ca="1">IF(AND(Daten_WP!$D$22="WAHR",$C$3&gt;0),A104,0)</f>
        <v>0</v>
      </c>
      <c r="C104" s="16" t="e">
        <f t="shared" ca="1" si="1"/>
        <v>#DIV/0!</v>
      </c>
      <c r="D104" s="4">
        <f ca="1">IF(Bezug!$G$2=1,Planungsrichtwerte_Übersicht!$C$5,IF(Bezug!$G$2=2,Planungsrichtwerte_Übersicht!$C$11,Planungsrichtwerte_Übersicht!$C$17))</f>
        <v>45</v>
      </c>
      <c r="E104" s="4">
        <f ca="1">IF(Bezug!$G$2=1,Planungsrichtwerte_Übersicht!$C$6,IF(Bezug!$G$2=2,"-",Planungsrichtwerte_Übersicht!$C$18))</f>
        <v>40</v>
      </c>
      <c r="F104" s="4">
        <f ca="1">IF(Bezug!$G$2=1,Planungsrichtwerte_Übersicht!$C$7,IF(Bezug!$G$2=2,Planungsrichtwerte_Übersicht!$C$13,Planungsrichtwerte_Übersicht!$C$19))</f>
        <v>35</v>
      </c>
      <c r="G104" s="17"/>
      <c r="H104" s="17"/>
    </row>
    <row r="105" spans="1:8" x14ac:dyDescent="0.2">
      <c r="A105" s="4">
        <v>9.8000000000000007</v>
      </c>
      <c r="B105" s="4">
        <f ca="1">IF(AND(Daten_WP!$D$22="WAHR",$C$3&gt;0),A105,0)</f>
        <v>0</v>
      </c>
      <c r="C105" s="16" t="e">
        <f t="shared" ca="1" si="1"/>
        <v>#DIV/0!</v>
      </c>
      <c r="D105" s="4">
        <f ca="1">IF(Bezug!$G$2=1,Planungsrichtwerte_Übersicht!$C$5,IF(Bezug!$G$2=2,Planungsrichtwerte_Übersicht!$C$11,Planungsrichtwerte_Übersicht!$C$17))</f>
        <v>45</v>
      </c>
      <c r="E105" s="4">
        <f ca="1">IF(Bezug!$G$2=1,Planungsrichtwerte_Übersicht!$C$6,IF(Bezug!$G$2=2,"-",Planungsrichtwerte_Übersicht!$C$18))</f>
        <v>40</v>
      </c>
      <c r="F105" s="4">
        <f ca="1">IF(Bezug!$G$2=1,Planungsrichtwerte_Übersicht!$C$7,IF(Bezug!$G$2=2,Planungsrichtwerte_Übersicht!$C$13,Planungsrichtwerte_Übersicht!$C$19))</f>
        <v>35</v>
      </c>
      <c r="G105" s="17"/>
      <c r="H105" s="17"/>
    </row>
    <row r="106" spans="1:8" x14ac:dyDescent="0.2">
      <c r="A106" s="4">
        <v>9.9</v>
      </c>
      <c r="B106" s="4">
        <f ca="1">IF(AND(Daten_WP!$D$22="WAHR",$C$3&gt;0),A106,0)</f>
        <v>0</v>
      </c>
      <c r="C106" s="16" t="e">
        <f t="shared" ca="1" si="1"/>
        <v>#DIV/0!</v>
      </c>
      <c r="D106" s="4">
        <f ca="1">IF(Bezug!$G$2=1,Planungsrichtwerte_Übersicht!$C$5,IF(Bezug!$G$2=2,Planungsrichtwerte_Übersicht!$C$11,Planungsrichtwerte_Übersicht!$C$17))</f>
        <v>45</v>
      </c>
      <c r="E106" s="4">
        <f ca="1">IF(Bezug!$G$2=1,Planungsrichtwerte_Übersicht!$C$6,IF(Bezug!$G$2=2,"-",Planungsrichtwerte_Übersicht!$C$18))</f>
        <v>40</v>
      </c>
      <c r="F106" s="4">
        <f ca="1">IF(Bezug!$G$2=1,Planungsrichtwerte_Übersicht!$C$7,IF(Bezug!$G$2=2,Planungsrichtwerte_Übersicht!$C$13,Planungsrichtwerte_Übersicht!$C$19))</f>
        <v>35</v>
      </c>
      <c r="G106" s="17"/>
      <c r="H106" s="17"/>
    </row>
    <row r="107" spans="1:8" x14ac:dyDescent="0.2">
      <c r="A107" s="4">
        <v>10</v>
      </c>
      <c r="B107" s="4">
        <f ca="1">IF(AND(Daten_WP!$D$22="WAHR",$C$3&gt;0),A107,0)</f>
        <v>0</v>
      </c>
      <c r="C107" s="16" t="e">
        <f t="shared" ca="1" si="1"/>
        <v>#DIV/0!</v>
      </c>
      <c r="D107" s="4">
        <f ca="1">IF(Bezug!$G$2=1,Planungsrichtwerte_Übersicht!$C$5,IF(Bezug!$G$2=2,Planungsrichtwerte_Übersicht!$C$11,Planungsrichtwerte_Übersicht!$C$17))</f>
        <v>45</v>
      </c>
      <c r="E107" s="4">
        <f ca="1">IF(Bezug!$G$2=1,Planungsrichtwerte_Übersicht!$C$6,IF(Bezug!$G$2=2,"-",Planungsrichtwerte_Übersicht!$C$18))</f>
        <v>40</v>
      </c>
      <c r="F107" s="4">
        <f ca="1">IF(Bezug!$G$2=1,Planungsrichtwerte_Übersicht!$C$7,IF(Bezug!$G$2=2,Planungsrichtwerte_Übersicht!$C$13,Planungsrichtwerte_Übersicht!$C$19))</f>
        <v>35</v>
      </c>
      <c r="G107" s="17"/>
      <c r="H107" s="17"/>
    </row>
    <row r="108" spans="1:8" x14ac:dyDescent="0.2">
      <c r="A108" s="4">
        <v>10.1</v>
      </c>
      <c r="B108" s="4">
        <f ca="1">IF(AND(Daten_WP!$D$22="WAHR",$C$3&gt;0),A108,0)</f>
        <v>0</v>
      </c>
      <c r="C108" s="16" t="e">
        <f t="shared" ca="1" si="1"/>
        <v>#DIV/0!</v>
      </c>
      <c r="D108" s="4">
        <f ca="1">IF(Bezug!$G$2=1,Planungsrichtwerte_Übersicht!$C$5,IF(Bezug!$G$2=2,Planungsrichtwerte_Übersicht!$C$11,Planungsrichtwerte_Übersicht!$C$17))</f>
        <v>45</v>
      </c>
      <c r="E108" s="4">
        <f ca="1">IF(Bezug!$G$2=1,Planungsrichtwerte_Übersicht!$C$6,IF(Bezug!$G$2=2,"-",Planungsrichtwerte_Übersicht!$C$18))</f>
        <v>40</v>
      </c>
      <c r="F108" s="4">
        <f ca="1">IF(Bezug!$G$2=1,Planungsrichtwerte_Übersicht!$C$7,IF(Bezug!$G$2=2,Planungsrichtwerte_Übersicht!$C$13,Planungsrichtwerte_Übersicht!$C$19))</f>
        <v>35</v>
      </c>
      <c r="G108" s="17"/>
      <c r="H108" s="17"/>
    </row>
    <row r="109" spans="1:8" x14ac:dyDescent="0.2">
      <c r="A109" s="4">
        <v>10.199999999999999</v>
      </c>
      <c r="B109" s="4">
        <f ca="1">IF(AND(Daten_WP!$D$22="WAHR",$C$3&gt;0),A109,0)</f>
        <v>0</v>
      </c>
      <c r="C109" s="16" t="e">
        <f t="shared" ca="1" si="1"/>
        <v>#DIV/0!</v>
      </c>
      <c r="D109" s="4">
        <f ca="1">IF(Bezug!$G$2=1,Planungsrichtwerte_Übersicht!$C$5,IF(Bezug!$G$2=2,Planungsrichtwerte_Übersicht!$C$11,Planungsrichtwerte_Übersicht!$C$17))</f>
        <v>45</v>
      </c>
      <c r="E109" s="4">
        <f ca="1">IF(Bezug!$G$2=1,Planungsrichtwerte_Übersicht!$C$6,IF(Bezug!$G$2=2,"-",Planungsrichtwerte_Übersicht!$C$18))</f>
        <v>40</v>
      </c>
      <c r="F109" s="4">
        <f ca="1">IF(Bezug!$G$2=1,Planungsrichtwerte_Übersicht!$C$7,IF(Bezug!$G$2=2,Planungsrichtwerte_Übersicht!$C$13,Planungsrichtwerte_Übersicht!$C$19))</f>
        <v>35</v>
      </c>
      <c r="G109" s="17"/>
      <c r="H109" s="17"/>
    </row>
    <row r="110" spans="1:8" x14ac:dyDescent="0.2">
      <c r="A110" s="4">
        <v>10.3</v>
      </c>
      <c r="B110" s="4">
        <f ca="1">IF(AND(Daten_WP!$D$22="WAHR",$C$3&gt;0),A110,0)</f>
        <v>0</v>
      </c>
      <c r="C110" s="16" t="e">
        <f t="shared" ca="1" si="1"/>
        <v>#DIV/0!</v>
      </c>
      <c r="D110" s="4">
        <f ca="1">IF(Bezug!$G$2=1,Planungsrichtwerte_Übersicht!$C$5,IF(Bezug!$G$2=2,Planungsrichtwerte_Übersicht!$C$11,Planungsrichtwerte_Übersicht!$C$17))</f>
        <v>45</v>
      </c>
      <c r="E110" s="4">
        <f ca="1">IF(Bezug!$G$2=1,Planungsrichtwerte_Übersicht!$C$6,IF(Bezug!$G$2=2,"-",Planungsrichtwerte_Übersicht!$C$18))</f>
        <v>40</v>
      </c>
      <c r="F110" s="4">
        <f ca="1">IF(Bezug!$G$2=1,Planungsrichtwerte_Übersicht!$C$7,IF(Bezug!$G$2=2,Planungsrichtwerte_Übersicht!$C$13,Planungsrichtwerte_Übersicht!$C$19))</f>
        <v>35</v>
      </c>
      <c r="G110" s="17"/>
      <c r="H110" s="17"/>
    </row>
    <row r="111" spans="1:8" x14ac:dyDescent="0.2">
      <c r="A111" s="4">
        <v>10.4</v>
      </c>
      <c r="B111" s="4">
        <f ca="1">IF(AND(Daten_WP!$D$22="WAHR",$C$3&gt;0),A111,0)</f>
        <v>0</v>
      </c>
      <c r="C111" s="16" t="e">
        <f t="shared" ca="1" si="1"/>
        <v>#DIV/0!</v>
      </c>
      <c r="D111" s="4">
        <f ca="1">IF(Bezug!$G$2=1,Planungsrichtwerte_Übersicht!$C$5,IF(Bezug!$G$2=2,Planungsrichtwerte_Übersicht!$C$11,Planungsrichtwerte_Übersicht!$C$17))</f>
        <v>45</v>
      </c>
      <c r="E111" s="4">
        <f ca="1">IF(Bezug!$G$2=1,Planungsrichtwerte_Übersicht!$C$6,IF(Bezug!$G$2=2,"-",Planungsrichtwerte_Übersicht!$C$18))</f>
        <v>40</v>
      </c>
      <c r="F111" s="4">
        <f ca="1">IF(Bezug!$G$2=1,Planungsrichtwerte_Übersicht!$C$7,IF(Bezug!$G$2=2,Planungsrichtwerte_Übersicht!$C$13,Planungsrichtwerte_Übersicht!$C$19))</f>
        <v>35</v>
      </c>
      <c r="G111" s="17"/>
      <c r="H111" s="17"/>
    </row>
    <row r="112" spans="1:8" x14ac:dyDescent="0.2">
      <c r="A112" s="4">
        <v>10.5</v>
      </c>
      <c r="B112" s="4">
        <f ca="1">IF(AND(Daten_WP!$D$22="WAHR",$C$3&gt;0),A112,0)</f>
        <v>0</v>
      </c>
      <c r="C112" s="16" t="e">
        <f t="shared" ca="1" si="1"/>
        <v>#DIV/0!</v>
      </c>
      <c r="D112" s="4">
        <f ca="1">IF(Bezug!$G$2=1,Planungsrichtwerte_Übersicht!$C$5,IF(Bezug!$G$2=2,Planungsrichtwerte_Übersicht!$C$11,Planungsrichtwerte_Übersicht!$C$17))</f>
        <v>45</v>
      </c>
      <c r="E112" s="4">
        <f ca="1">IF(Bezug!$G$2=1,Planungsrichtwerte_Übersicht!$C$6,IF(Bezug!$G$2=2,"-",Planungsrichtwerte_Übersicht!$C$18))</f>
        <v>40</v>
      </c>
      <c r="F112" s="4">
        <f ca="1">IF(Bezug!$G$2=1,Planungsrichtwerte_Übersicht!$C$7,IF(Bezug!$G$2=2,Planungsrichtwerte_Übersicht!$C$13,Planungsrichtwerte_Übersicht!$C$19))</f>
        <v>35</v>
      </c>
      <c r="G112" s="17"/>
      <c r="H112" s="17"/>
    </row>
    <row r="113" spans="1:8" x14ac:dyDescent="0.2">
      <c r="A113" s="4">
        <v>10.6</v>
      </c>
      <c r="B113" s="4">
        <f ca="1">IF(AND(Daten_WP!$D$22="WAHR",$C$3&gt;0),A113,0)</f>
        <v>0</v>
      </c>
      <c r="C113" s="16" t="e">
        <f t="shared" ca="1" si="1"/>
        <v>#DIV/0!</v>
      </c>
      <c r="D113" s="4">
        <f ca="1">IF(Bezug!$G$2=1,Planungsrichtwerte_Übersicht!$C$5,IF(Bezug!$G$2=2,Planungsrichtwerte_Übersicht!$C$11,Planungsrichtwerte_Übersicht!$C$17))</f>
        <v>45</v>
      </c>
      <c r="E113" s="4">
        <f ca="1">IF(Bezug!$G$2=1,Planungsrichtwerte_Übersicht!$C$6,IF(Bezug!$G$2=2,"-",Planungsrichtwerte_Übersicht!$C$18))</f>
        <v>40</v>
      </c>
      <c r="F113" s="4">
        <f ca="1">IF(Bezug!$G$2=1,Planungsrichtwerte_Übersicht!$C$7,IF(Bezug!$G$2=2,Planungsrichtwerte_Übersicht!$C$13,Planungsrichtwerte_Übersicht!$C$19))</f>
        <v>35</v>
      </c>
      <c r="G113" s="17"/>
      <c r="H113" s="17"/>
    </row>
    <row r="114" spans="1:8" x14ac:dyDescent="0.2">
      <c r="A114" s="4">
        <v>10.7</v>
      </c>
      <c r="B114" s="4">
        <f ca="1">IF(AND(Daten_WP!$D$22="WAHR",$C$3&gt;0),A114,0)</f>
        <v>0</v>
      </c>
      <c r="C114" s="16" t="e">
        <f t="shared" ca="1" si="1"/>
        <v>#DIV/0!</v>
      </c>
      <c r="D114" s="4">
        <f ca="1">IF(Bezug!$G$2=1,Planungsrichtwerte_Übersicht!$C$5,IF(Bezug!$G$2=2,Planungsrichtwerte_Übersicht!$C$11,Planungsrichtwerte_Übersicht!$C$17))</f>
        <v>45</v>
      </c>
      <c r="E114" s="4">
        <f ca="1">IF(Bezug!$G$2=1,Planungsrichtwerte_Übersicht!$C$6,IF(Bezug!$G$2=2,"-",Planungsrichtwerte_Übersicht!$C$18))</f>
        <v>40</v>
      </c>
      <c r="F114" s="4">
        <f ca="1">IF(Bezug!$G$2=1,Planungsrichtwerte_Übersicht!$C$7,IF(Bezug!$G$2=2,Planungsrichtwerte_Übersicht!$C$13,Planungsrichtwerte_Übersicht!$C$19))</f>
        <v>35</v>
      </c>
      <c r="G114" s="17"/>
      <c r="H114" s="17"/>
    </row>
    <row r="115" spans="1:8" x14ac:dyDescent="0.2">
      <c r="A115" s="4">
        <v>10.8</v>
      </c>
      <c r="B115" s="4">
        <f ca="1">IF(AND(Daten_WP!$D$22="WAHR",$C$3&gt;0),A115,0)</f>
        <v>0</v>
      </c>
      <c r="C115" s="16" t="e">
        <f t="shared" ca="1" si="1"/>
        <v>#DIV/0!</v>
      </c>
      <c r="D115" s="4">
        <f ca="1">IF(Bezug!$G$2=1,Planungsrichtwerte_Übersicht!$C$5,IF(Bezug!$G$2=2,Planungsrichtwerte_Übersicht!$C$11,Planungsrichtwerte_Übersicht!$C$17))</f>
        <v>45</v>
      </c>
      <c r="E115" s="4">
        <f ca="1">IF(Bezug!$G$2=1,Planungsrichtwerte_Übersicht!$C$6,IF(Bezug!$G$2=2,"-",Planungsrichtwerte_Übersicht!$C$18))</f>
        <v>40</v>
      </c>
      <c r="F115" s="4">
        <f ca="1">IF(Bezug!$G$2=1,Planungsrichtwerte_Übersicht!$C$7,IF(Bezug!$G$2=2,Planungsrichtwerte_Übersicht!$C$13,Planungsrichtwerte_Übersicht!$C$19))</f>
        <v>35</v>
      </c>
      <c r="G115" s="17"/>
      <c r="H115" s="17"/>
    </row>
    <row r="116" spans="1:8" x14ac:dyDescent="0.2">
      <c r="A116" s="4">
        <v>10.9</v>
      </c>
      <c r="B116" s="4">
        <f ca="1">IF(AND(Daten_WP!$D$22="WAHR",$C$3&gt;0),A116,0)</f>
        <v>0</v>
      </c>
      <c r="C116" s="16" t="e">
        <f t="shared" ca="1" si="1"/>
        <v>#DIV/0!</v>
      </c>
      <c r="D116" s="4">
        <f ca="1">IF(Bezug!$G$2=1,Planungsrichtwerte_Übersicht!$C$5,IF(Bezug!$G$2=2,Planungsrichtwerte_Übersicht!$C$11,Planungsrichtwerte_Übersicht!$C$17))</f>
        <v>45</v>
      </c>
      <c r="E116" s="4">
        <f ca="1">IF(Bezug!$G$2=1,Planungsrichtwerte_Übersicht!$C$6,IF(Bezug!$G$2=2,"-",Planungsrichtwerte_Übersicht!$C$18))</f>
        <v>40</v>
      </c>
      <c r="F116" s="4">
        <f ca="1">IF(Bezug!$G$2=1,Planungsrichtwerte_Übersicht!$C$7,IF(Bezug!$G$2=2,Planungsrichtwerte_Übersicht!$C$13,Planungsrichtwerte_Übersicht!$C$19))</f>
        <v>35</v>
      </c>
      <c r="G116" s="17"/>
      <c r="H116" s="17"/>
    </row>
    <row r="117" spans="1:8" x14ac:dyDescent="0.2">
      <c r="A117" s="4">
        <v>11</v>
      </c>
      <c r="B117" s="4">
        <f ca="1">IF(AND(Daten_WP!$D$22="WAHR",$C$3&gt;0),A117,0)</f>
        <v>0</v>
      </c>
      <c r="C117" s="16" t="e">
        <f t="shared" ca="1" si="1"/>
        <v>#DIV/0!</v>
      </c>
      <c r="D117" s="4">
        <f ca="1">IF(Bezug!$G$2=1,Planungsrichtwerte_Übersicht!$C$5,IF(Bezug!$G$2=2,Planungsrichtwerte_Übersicht!$C$11,Planungsrichtwerte_Übersicht!$C$17))</f>
        <v>45</v>
      </c>
      <c r="E117" s="4">
        <f ca="1">IF(Bezug!$G$2=1,Planungsrichtwerte_Übersicht!$C$6,IF(Bezug!$G$2=2,"-",Planungsrichtwerte_Übersicht!$C$18))</f>
        <v>40</v>
      </c>
      <c r="F117" s="4">
        <f ca="1">IF(Bezug!$G$2=1,Planungsrichtwerte_Übersicht!$C$7,IF(Bezug!$G$2=2,Planungsrichtwerte_Übersicht!$C$13,Planungsrichtwerte_Übersicht!$C$19))</f>
        <v>35</v>
      </c>
      <c r="G117" s="17"/>
      <c r="H117" s="17"/>
    </row>
    <row r="118" spans="1:8" x14ac:dyDescent="0.2">
      <c r="A118" s="4">
        <v>11.1</v>
      </c>
      <c r="B118" s="4">
        <f ca="1">IF(AND(Daten_WP!$D$22="WAHR",$C$3&gt;0),A118,0)</f>
        <v>0</v>
      </c>
      <c r="C118" s="16" t="e">
        <f t="shared" ca="1" si="1"/>
        <v>#DIV/0!</v>
      </c>
      <c r="D118" s="4">
        <f ca="1">IF(Bezug!$G$2=1,Planungsrichtwerte_Übersicht!$C$5,IF(Bezug!$G$2=2,Planungsrichtwerte_Übersicht!$C$11,Planungsrichtwerte_Übersicht!$C$17))</f>
        <v>45</v>
      </c>
      <c r="E118" s="4">
        <f ca="1">IF(Bezug!$G$2=1,Planungsrichtwerte_Übersicht!$C$6,IF(Bezug!$G$2=2,"-",Planungsrichtwerte_Übersicht!$C$18))</f>
        <v>40</v>
      </c>
      <c r="F118" s="4">
        <f ca="1">IF(Bezug!$G$2=1,Planungsrichtwerte_Übersicht!$C$7,IF(Bezug!$G$2=2,Planungsrichtwerte_Übersicht!$C$13,Planungsrichtwerte_Übersicht!$C$19))</f>
        <v>35</v>
      </c>
      <c r="G118" s="17"/>
      <c r="H118" s="17"/>
    </row>
    <row r="119" spans="1:8" x14ac:dyDescent="0.2">
      <c r="A119" s="4">
        <v>11.2</v>
      </c>
      <c r="B119" s="4">
        <f ca="1">IF(AND(Daten_WP!$D$22="WAHR",$C$3&gt;0),A119,0)</f>
        <v>0</v>
      </c>
      <c r="C119" s="16" t="e">
        <f t="shared" ca="1" si="1"/>
        <v>#DIV/0!</v>
      </c>
      <c r="D119" s="4">
        <f ca="1">IF(Bezug!$G$2=1,Planungsrichtwerte_Übersicht!$C$5,IF(Bezug!$G$2=2,Planungsrichtwerte_Übersicht!$C$11,Planungsrichtwerte_Übersicht!$C$17))</f>
        <v>45</v>
      </c>
      <c r="E119" s="4">
        <f ca="1">IF(Bezug!$G$2=1,Planungsrichtwerte_Übersicht!$C$6,IF(Bezug!$G$2=2,"-",Planungsrichtwerte_Übersicht!$C$18))</f>
        <v>40</v>
      </c>
      <c r="F119" s="4">
        <f ca="1">IF(Bezug!$G$2=1,Planungsrichtwerte_Übersicht!$C$7,IF(Bezug!$G$2=2,Planungsrichtwerte_Übersicht!$C$13,Planungsrichtwerte_Übersicht!$C$19))</f>
        <v>35</v>
      </c>
      <c r="G119" s="17"/>
      <c r="H119" s="17"/>
    </row>
    <row r="120" spans="1:8" x14ac:dyDescent="0.2">
      <c r="A120" s="4">
        <v>11.3</v>
      </c>
      <c r="B120" s="4">
        <f ca="1">IF(AND(Daten_WP!$D$22="WAHR",$C$3&gt;0),A120,0)</f>
        <v>0</v>
      </c>
      <c r="C120" s="16" t="e">
        <f t="shared" ca="1" si="1"/>
        <v>#DIV/0!</v>
      </c>
      <c r="D120" s="4">
        <f ca="1">IF(Bezug!$G$2=1,Planungsrichtwerte_Übersicht!$C$5,IF(Bezug!$G$2=2,Planungsrichtwerte_Übersicht!$C$11,Planungsrichtwerte_Übersicht!$C$17))</f>
        <v>45</v>
      </c>
      <c r="E120" s="4">
        <f ca="1">IF(Bezug!$G$2=1,Planungsrichtwerte_Übersicht!$C$6,IF(Bezug!$G$2=2,"-",Planungsrichtwerte_Übersicht!$C$18))</f>
        <v>40</v>
      </c>
      <c r="F120" s="4">
        <f ca="1">IF(Bezug!$G$2=1,Planungsrichtwerte_Übersicht!$C$7,IF(Bezug!$G$2=2,Planungsrichtwerte_Übersicht!$C$13,Planungsrichtwerte_Übersicht!$C$19))</f>
        <v>35</v>
      </c>
      <c r="G120" s="17"/>
      <c r="H120" s="17"/>
    </row>
    <row r="121" spans="1:8" x14ac:dyDescent="0.2">
      <c r="A121" s="4">
        <v>11.4</v>
      </c>
      <c r="B121" s="4">
        <f ca="1">IF(AND(Daten_WP!$D$22="WAHR",$C$3&gt;0),A121,0)</f>
        <v>0</v>
      </c>
      <c r="C121" s="16" t="e">
        <f t="shared" ca="1" si="1"/>
        <v>#DIV/0!</v>
      </c>
      <c r="D121" s="4">
        <f ca="1">IF(Bezug!$G$2=1,Planungsrichtwerte_Übersicht!$C$5,IF(Bezug!$G$2=2,Planungsrichtwerte_Übersicht!$C$11,Planungsrichtwerte_Übersicht!$C$17))</f>
        <v>45</v>
      </c>
      <c r="E121" s="4">
        <f ca="1">IF(Bezug!$G$2=1,Planungsrichtwerte_Übersicht!$C$6,IF(Bezug!$G$2=2,"-",Planungsrichtwerte_Übersicht!$C$18))</f>
        <v>40</v>
      </c>
      <c r="F121" s="4">
        <f ca="1">IF(Bezug!$G$2=1,Planungsrichtwerte_Übersicht!$C$7,IF(Bezug!$G$2=2,Planungsrichtwerte_Übersicht!$C$13,Planungsrichtwerte_Übersicht!$C$19))</f>
        <v>35</v>
      </c>
      <c r="G121" s="17"/>
      <c r="H121" s="17"/>
    </row>
    <row r="122" spans="1:8" x14ac:dyDescent="0.2">
      <c r="A122" s="4">
        <v>11.5</v>
      </c>
      <c r="B122" s="4">
        <f ca="1">IF(AND(Daten_WP!$D$22="WAHR",$C$3&gt;0),A122,0)</f>
        <v>0</v>
      </c>
      <c r="C122" s="16" t="e">
        <f t="shared" ca="1" si="1"/>
        <v>#DIV/0!</v>
      </c>
      <c r="D122" s="4">
        <f ca="1">IF(Bezug!$G$2=1,Planungsrichtwerte_Übersicht!$C$5,IF(Bezug!$G$2=2,Planungsrichtwerte_Übersicht!$C$11,Planungsrichtwerte_Übersicht!$C$17))</f>
        <v>45</v>
      </c>
      <c r="E122" s="4">
        <f ca="1">IF(Bezug!$G$2=1,Planungsrichtwerte_Übersicht!$C$6,IF(Bezug!$G$2=2,"-",Planungsrichtwerte_Übersicht!$C$18))</f>
        <v>40</v>
      </c>
      <c r="F122" s="4">
        <f ca="1">IF(Bezug!$G$2=1,Planungsrichtwerte_Übersicht!$C$7,IF(Bezug!$G$2=2,Planungsrichtwerte_Übersicht!$C$13,Planungsrichtwerte_Übersicht!$C$19))</f>
        <v>35</v>
      </c>
      <c r="G122" s="17"/>
      <c r="H122" s="17"/>
    </row>
    <row r="123" spans="1:8" x14ac:dyDescent="0.2">
      <c r="A123" s="4">
        <v>11.6</v>
      </c>
      <c r="B123" s="4">
        <f ca="1">IF(AND(Daten_WP!$D$22="WAHR",$C$3&gt;0),A123,0)</f>
        <v>0</v>
      </c>
      <c r="C123" s="16" t="e">
        <f t="shared" ca="1" si="1"/>
        <v>#DIV/0!</v>
      </c>
      <c r="D123" s="4">
        <f ca="1">IF(Bezug!$G$2=1,Planungsrichtwerte_Übersicht!$C$5,IF(Bezug!$G$2=2,Planungsrichtwerte_Übersicht!$C$11,Planungsrichtwerte_Übersicht!$C$17))</f>
        <v>45</v>
      </c>
      <c r="E123" s="4">
        <f ca="1">IF(Bezug!$G$2=1,Planungsrichtwerte_Übersicht!$C$6,IF(Bezug!$G$2=2,"-",Planungsrichtwerte_Übersicht!$C$18))</f>
        <v>40</v>
      </c>
      <c r="F123" s="4">
        <f ca="1">IF(Bezug!$G$2=1,Planungsrichtwerte_Übersicht!$C$7,IF(Bezug!$G$2=2,Planungsrichtwerte_Übersicht!$C$13,Planungsrichtwerte_Übersicht!$C$19))</f>
        <v>35</v>
      </c>
      <c r="G123" s="17"/>
      <c r="H123" s="17"/>
    </row>
    <row r="124" spans="1:8" x14ac:dyDescent="0.2">
      <c r="A124" s="4">
        <v>11.7</v>
      </c>
      <c r="B124" s="4">
        <f ca="1">IF(AND(Daten_WP!$D$22="WAHR",$C$3&gt;0),A124,0)</f>
        <v>0</v>
      </c>
      <c r="C124" s="16" t="e">
        <f t="shared" ca="1" si="1"/>
        <v>#DIV/0!</v>
      </c>
      <c r="D124" s="4">
        <f ca="1">IF(Bezug!$G$2=1,Planungsrichtwerte_Übersicht!$C$5,IF(Bezug!$G$2=2,Planungsrichtwerte_Übersicht!$C$11,Planungsrichtwerte_Übersicht!$C$17))</f>
        <v>45</v>
      </c>
      <c r="E124" s="4">
        <f ca="1">IF(Bezug!$G$2=1,Planungsrichtwerte_Übersicht!$C$6,IF(Bezug!$G$2=2,"-",Planungsrichtwerte_Übersicht!$C$18))</f>
        <v>40</v>
      </c>
      <c r="F124" s="4">
        <f ca="1">IF(Bezug!$G$2=1,Planungsrichtwerte_Übersicht!$C$7,IF(Bezug!$G$2=2,Planungsrichtwerte_Übersicht!$C$13,Planungsrichtwerte_Übersicht!$C$19))</f>
        <v>35</v>
      </c>
      <c r="G124" s="17"/>
      <c r="H124" s="17"/>
    </row>
    <row r="125" spans="1:8" x14ac:dyDescent="0.2">
      <c r="A125" s="4">
        <v>11.8</v>
      </c>
      <c r="B125" s="4">
        <f ca="1">IF(AND(Daten_WP!$D$22="WAHR",$C$3&gt;0),A125,0)</f>
        <v>0</v>
      </c>
      <c r="C125" s="16" t="e">
        <f t="shared" ca="1" si="1"/>
        <v>#DIV/0!</v>
      </c>
      <c r="D125" s="4">
        <f ca="1">IF(Bezug!$G$2=1,Planungsrichtwerte_Übersicht!$C$5,IF(Bezug!$G$2=2,Planungsrichtwerte_Übersicht!$C$11,Planungsrichtwerte_Übersicht!$C$17))</f>
        <v>45</v>
      </c>
      <c r="E125" s="4">
        <f ca="1">IF(Bezug!$G$2=1,Planungsrichtwerte_Übersicht!$C$6,IF(Bezug!$G$2=2,"-",Planungsrichtwerte_Übersicht!$C$18))</f>
        <v>40</v>
      </c>
      <c r="F125" s="4">
        <f ca="1">IF(Bezug!$G$2=1,Planungsrichtwerte_Übersicht!$C$7,IF(Bezug!$G$2=2,Planungsrichtwerte_Übersicht!$C$13,Planungsrichtwerte_Übersicht!$C$19))</f>
        <v>35</v>
      </c>
      <c r="G125" s="17"/>
      <c r="H125" s="17"/>
    </row>
    <row r="126" spans="1:8" x14ac:dyDescent="0.2">
      <c r="A126" s="4">
        <v>11.9</v>
      </c>
      <c r="B126" s="4">
        <f ca="1">IF(AND(Daten_WP!$D$22="WAHR",$C$3&gt;0),A126,0)</f>
        <v>0</v>
      </c>
      <c r="C126" s="16" t="e">
        <f t="shared" ca="1" si="1"/>
        <v>#DIV/0!</v>
      </c>
      <c r="D126" s="4">
        <f ca="1">IF(Bezug!$G$2=1,Planungsrichtwerte_Übersicht!$C$5,IF(Bezug!$G$2=2,Planungsrichtwerte_Übersicht!$C$11,Planungsrichtwerte_Übersicht!$C$17))</f>
        <v>45</v>
      </c>
      <c r="E126" s="4">
        <f ca="1">IF(Bezug!$G$2=1,Planungsrichtwerte_Übersicht!$C$6,IF(Bezug!$G$2=2,"-",Planungsrichtwerte_Übersicht!$C$18))</f>
        <v>40</v>
      </c>
      <c r="F126" s="4">
        <f ca="1">IF(Bezug!$G$2=1,Planungsrichtwerte_Übersicht!$C$7,IF(Bezug!$G$2=2,Planungsrichtwerte_Übersicht!$C$13,Planungsrichtwerte_Übersicht!$C$19))</f>
        <v>35</v>
      </c>
      <c r="G126" s="17"/>
      <c r="H126" s="17"/>
    </row>
    <row r="127" spans="1:8" x14ac:dyDescent="0.2">
      <c r="A127" s="4">
        <v>12</v>
      </c>
      <c r="B127" s="4">
        <f ca="1">IF(AND(Daten_WP!$D$22="WAHR",$C$3&gt;0),A127,0)</f>
        <v>0</v>
      </c>
      <c r="C127" s="16" t="e">
        <f t="shared" ca="1" si="1"/>
        <v>#DIV/0!</v>
      </c>
      <c r="D127" s="4">
        <f ca="1">IF(Bezug!$G$2=1,Planungsrichtwerte_Übersicht!$C$5,IF(Bezug!$G$2=2,Planungsrichtwerte_Übersicht!$C$11,Planungsrichtwerte_Übersicht!$C$17))</f>
        <v>45</v>
      </c>
      <c r="E127" s="4">
        <f ca="1">IF(Bezug!$G$2=1,Planungsrichtwerte_Übersicht!$C$6,IF(Bezug!$G$2=2,"-",Planungsrichtwerte_Übersicht!$C$18))</f>
        <v>40</v>
      </c>
      <c r="F127" s="4">
        <f ca="1">IF(Bezug!$G$2=1,Planungsrichtwerte_Übersicht!$C$7,IF(Bezug!$G$2=2,Planungsrichtwerte_Übersicht!$C$13,Planungsrichtwerte_Übersicht!$C$19))</f>
        <v>35</v>
      </c>
      <c r="G127" s="17"/>
      <c r="H127" s="17"/>
    </row>
    <row r="128" spans="1:8" x14ac:dyDescent="0.2">
      <c r="A128" s="4">
        <v>12.1</v>
      </c>
      <c r="B128" s="4">
        <f ca="1">IF(AND(Daten_WP!$D$22="WAHR",$C$3&gt;0),A128,0)</f>
        <v>0</v>
      </c>
      <c r="C128" s="16" t="e">
        <f t="shared" ca="1" si="1"/>
        <v>#DIV/0!</v>
      </c>
      <c r="D128" s="4">
        <f ca="1">IF(Bezug!$G$2=1,Planungsrichtwerte_Übersicht!$C$5,IF(Bezug!$G$2=2,Planungsrichtwerte_Übersicht!$C$11,Planungsrichtwerte_Übersicht!$C$17))</f>
        <v>45</v>
      </c>
      <c r="E128" s="4">
        <f ca="1">IF(Bezug!$G$2=1,Planungsrichtwerte_Übersicht!$C$6,IF(Bezug!$G$2=2,"-",Planungsrichtwerte_Übersicht!$C$18))</f>
        <v>40</v>
      </c>
      <c r="F128" s="4">
        <f ca="1">IF(Bezug!$G$2=1,Planungsrichtwerte_Übersicht!$C$7,IF(Bezug!$G$2=2,Planungsrichtwerte_Übersicht!$C$13,Planungsrichtwerte_Übersicht!$C$19))</f>
        <v>35</v>
      </c>
      <c r="G128" s="17"/>
      <c r="H128" s="17"/>
    </row>
    <row r="129" spans="1:8" x14ac:dyDescent="0.2">
      <c r="A129" s="4">
        <v>12.2</v>
      </c>
      <c r="B129" s="4">
        <f ca="1">IF(AND(Daten_WP!$D$22="WAHR",$C$3&gt;0),A129,0)</f>
        <v>0</v>
      </c>
      <c r="C129" s="16" t="e">
        <f t="shared" ca="1" si="1"/>
        <v>#DIV/0!</v>
      </c>
      <c r="D129" s="4">
        <f ca="1">IF(Bezug!$G$2=1,Planungsrichtwerte_Übersicht!$C$5,IF(Bezug!$G$2=2,Planungsrichtwerte_Übersicht!$C$11,Planungsrichtwerte_Übersicht!$C$17))</f>
        <v>45</v>
      </c>
      <c r="E129" s="4">
        <f ca="1">IF(Bezug!$G$2=1,Planungsrichtwerte_Übersicht!$C$6,IF(Bezug!$G$2=2,"-",Planungsrichtwerte_Übersicht!$C$18))</f>
        <v>40</v>
      </c>
      <c r="F129" s="4">
        <f ca="1">IF(Bezug!$G$2=1,Planungsrichtwerte_Übersicht!$C$7,IF(Bezug!$G$2=2,Planungsrichtwerte_Übersicht!$C$13,Planungsrichtwerte_Übersicht!$C$19))</f>
        <v>35</v>
      </c>
      <c r="G129" s="17"/>
      <c r="H129" s="17"/>
    </row>
    <row r="130" spans="1:8" x14ac:dyDescent="0.2">
      <c r="A130" s="4">
        <v>12.3</v>
      </c>
      <c r="B130" s="4">
        <f ca="1">IF(AND(Daten_WP!$D$22="WAHR",$C$3&gt;0),A130,0)</f>
        <v>0</v>
      </c>
      <c r="C130" s="16" t="e">
        <f t="shared" ca="1" si="1"/>
        <v>#DIV/0!</v>
      </c>
      <c r="D130" s="4">
        <f ca="1">IF(Bezug!$G$2=1,Planungsrichtwerte_Übersicht!$C$5,IF(Bezug!$G$2=2,Planungsrichtwerte_Übersicht!$C$11,Planungsrichtwerte_Übersicht!$C$17))</f>
        <v>45</v>
      </c>
      <c r="E130" s="4">
        <f ca="1">IF(Bezug!$G$2=1,Planungsrichtwerte_Übersicht!$C$6,IF(Bezug!$G$2=2,"-",Planungsrichtwerte_Übersicht!$C$18))</f>
        <v>40</v>
      </c>
      <c r="F130" s="4">
        <f ca="1">IF(Bezug!$G$2=1,Planungsrichtwerte_Übersicht!$C$7,IF(Bezug!$G$2=2,Planungsrichtwerte_Übersicht!$C$13,Planungsrichtwerte_Übersicht!$C$19))</f>
        <v>35</v>
      </c>
      <c r="G130" s="17"/>
      <c r="H130" s="17"/>
    </row>
    <row r="131" spans="1:8" x14ac:dyDescent="0.2">
      <c r="A131" s="4">
        <v>12.4</v>
      </c>
      <c r="B131" s="4">
        <f ca="1">IF(AND(Daten_WP!$D$22="WAHR",$C$3&gt;0),A131,0)</f>
        <v>0</v>
      </c>
      <c r="C131" s="16" t="e">
        <f t="shared" ca="1" si="1"/>
        <v>#DIV/0!</v>
      </c>
      <c r="D131" s="4">
        <f ca="1">IF(Bezug!$G$2=1,Planungsrichtwerte_Übersicht!$C$5,IF(Bezug!$G$2=2,Planungsrichtwerte_Übersicht!$C$11,Planungsrichtwerte_Übersicht!$C$17))</f>
        <v>45</v>
      </c>
      <c r="E131" s="4">
        <f ca="1">IF(Bezug!$G$2=1,Planungsrichtwerte_Übersicht!$C$6,IF(Bezug!$G$2=2,"-",Planungsrichtwerte_Übersicht!$C$18))</f>
        <v>40</v>
      </c>
      <c r="F131" s="4">
        <f ca="1">IF(Bezug!$G$2=1,Planungsrichtwerte_Übersicht!$C$7,IF(Bezug!$G$2=2,Planungsrichtwerte_Übersicht!$C$13,Planungsrichtwerte_Übersicht!$C$19))</f>
        <v>35</v>
      </c>
      <c r="G131" s="17"/>
      <c r="H131" s="17"/>
    </row>
    <row r="132" spans="1:8" x14ac:dyDescent="0.2">
      <c r="A132" s="4">
        <v>12.5</v>
      </c>
      <c r="B132" s="4">
        <f ca="1">IF(AND(Daten_WP!$D$22="WAHR",$C$3&gt;0),A132,0)</f>
        <v>0</v>
      </c>
      <c r="C132" s="16" t="e">
        <f t="shared" ca="1" si="1"/>
        <v>#DIV/0!</v>
      </c>
      <c r="D132" s="4">
        <f ca="1">IF(Bezug!$G$2=1,Planungsrichtwerte_Übersicht!$C$5,IF(Bezug!$G$2=2,Planungsrichtwerte_Übersicht!$C$11,Planungsrichtwerte_Übersicht!$C$17))</f>
        <v>45</v>
      </c>
      <c r="E132" s="4">
        <f ca="1">IF(Bezug!$G$2=1,Planungsrichtwerte_Übersicht!$C$6,IF(Bezug!$G$2=2,"-",Planungsrichtwerte_Übersicht!$C$18))</f>
        <v>40</v>
      </c>
      <c r="F132" s="4">
        <f ca="1">IF(Bezug!$G$2=1,Planungsrichtwerte_Übersicht!$C$7,IF(Bezug!$G$2=2,Planungsrichtwerte_Übersicht!$C$13,Planungsrichtwerte_Übersicht!$C$19))</f>
        <v>35</v>
      </c>
      <c r="G132" s="17"/>
      <c r="H132" s="17"/>
    </row>
    <row r="133" spans="1:8" x14ac:dyDescent="0.2">
      <c r="A133" s="4">
        <v>12.6</v>
      </c>
      <c r="B133" s="4">
        <f ca="1">IF(AND(Daten_WP!$D$22="WAHR",$C$3&gt;0),A133,0)</f>
        <v>0</v>
      </c>
      <c r="C133" s="16" t="e">
        <f t="shared" ca="1" si="1"/>
        <v>#DIV/0!</v>
      </c>
      <c r="D133" s="4">
        <f ca="1">IF(Bezug!$G$2=1,Planungsrichtwerte_Übersicht!$C$5,IF(Bezug!$G$2=2,Planungsrichtwerte_Übersicht!$C$11,Planungsrichtwerte_Übersicht!$C$17))</f>
        <v>45</v>
      </c>
      <c r="E133" s="4">
        <f ca="1">IF(Bezug!$G$2=1,Planungsrichtwerte_Übersicht!$C$6,IF(Bezug!$G$2=2,"-",Planungsrichtwerte_Übersicht!$C$18))</f>
        <v>40</v>
      </c>
      <c r="F133" s="4">
        <f ca="1">IF(Bezug!$G$2=1,Planungsrichtwerte_Übersicht!$C$7,IF(Bezug!$G$2=2,Planungsrichtwerte_Übersicht!$C$13,Planungsrichtwerte_Übersicht!$C$19))</f>
        <v>35</v>
      </c>
      <c r="G133" s="17"/>
      <c r="H133" s="17"/>
    </row>
    <row r="134" spans="1:8" x14ac:dyDescent="0.2">
      <c r="A134" s="4">
        <v>12.7</v>
      </c>
      <c r="B134" s="4">
        <f ca="1">IF(AND(Daten_WP!$D$22="WAHR",$C$3&gt;0),A134,0)</f>
        <v>0</v>
      </c>
      <c r="C134" s="16" t="e">
        <f t="shared" ca="1" si="1"/>
        <v>#DIV/0!</v>
      </c>
      <c r="D134" s="4">
        <f ca="1">IF(Bezug!$G$2=1,Planungsrichtwerte_Übersicht!$C$5,IF(Bezug!$G$2=2,Planungsrichtwerte_Übersicht!$C$11,Planungsrichtwerte_Übersicht!$C$17))</f>
        <v>45</v>
      </c>
      <c r="E134" s="4">
        <f ca="1">IF(Bezug!$G$2=1,Planungsrichtwerte_Übersicht!$C$6,IF(Bezug!$G$2=2,"-",Planungsrichtwerte_Übersicht!$C$18))</f>
        <v>40</v>
      </c>
      <c r="F134" s="4">
        <f ca="1">IF(Bezug!$G$2=1,Planungsrichtwerte_Übersicht!$C$7,IF(Bezug!$G$2=2,Planungsrichtwerte_Übersicht!$C$13,Planungsrichtwerte_Übersicht!$C$19))</f>
        <v>35</v>
      </c>
      <c r="G134" s="17"/>
      <c r="H134" s="17"/>
    </row>
    <row r="135" spans="1:8" x14ac:dyDescent="0.2">
      <c r="A135" s="4">
        <v>12.8</v>
      </c>
      <c r="B135" s="4">
        <f ca="1">IF(AND(Daten_WP!$D$22="WAHR",$C$3&gt;0),A135,0)</f>
        <v>0</v>
      </c>
      <c r="C135" s="16" t="e">
        <f t="shared" ca="1" si="1"/>
        <v>#DIV/0!</v>
      </c>
      <c r="D135" s="4">
        <f ca="1">IF(Bezug!$G$2=1,Planungsrichtwerte_Übersicht!$C$5,IF(Bezug!$G$2=2,Planungsrichtwerte_Übersicht!$C$11,Planungsrichtwerte_Übersicht!$C$17))</f>
        <v>45</v>
      </c>
      <c r="E135" s="4">
        <f ca="1">IF(Bezug!$G$2=1,Planungsrichtwerte_Übersicht!$C$6,IF(Bezug!$G$2=2,"-",Planungsrichtwerte_Übersicht!$C$18))</f>
        <v>40</v>
      </c>
      <c r="F135" s="4">
        <f ca="1">IF(Bezug!$G$2=1,Planungsrichtwerte_Übersicht!$C$7,IF(Bezug!$G$2=2,Planungsrichtwerte_Übersicht!$C$13,Planungsrichtwerte_Übersicht!$C$19))</f>
        <v>35</v>
      </c>
      <c r="G135" s="17"/>
      <c r="H135" s="17"/>
    </row>
    <row r="136" spans="1:8" x14ac:dyDescent="0.2">
      <c r="A136" s="4">
        <v>12.9</v>
      </c>
      <c r="B136" s="4">
        <f ca="1">IF(AND(Daten_WP!$D$22="WAHR",$C$3&gt;0),A136,0)</f>
        <v>0</v>
      </c>
      <c r="C136" s="16" t="e">
        <f t="shared" ca="1" si="1"/>
        <v>#DIV/0!</v>
      </c>
      <c r="D136" s="4">
        <f ca="1">IF(Bezug!$G$2=1,Planungsrichtwerte_Übersicht!$C$5,IF(Bezug!$G$2=2,Planungsrichtwerte_Übersicht!$C$11,Planungsrichtwerte_Übersicht!$C$17))</f>
        <v>45</v>
      </c>
      <c r="E136" s="4">
        <f ca="1">IF(Bezug!$G$2=1,Planungsrichtwerte_Übersicht!$C$6,IF(Bezug!$G$2=2,"-",Planungsrichtwerte_Übersicht!$C$18))</f>
        <v>40</v>
      </c>
      <c r="F136" s="4">
        <f ca="1">IF(Bezug!$G$2=1,Planungsrichtwerte_Übersicht!$C$7,IF(Bezug!$G$2=2,Planungsrichtwerte_Übersicht!$C$13,Planungsrichtwerte_Übersicht!$C$19))</f>
        <v>35</v>
      </c>
      <c r="G136" s="17"/>
      <c r="H136" s="17"/>
    </row>
    <row r="137" spans="1:8" x14ac:dyDescent="0.2">
      <c r="A137" s="4">
        <v>13</v>
      </c>
      <c r="B137" s="4">
        <f ca="1">IF(AND(Daten_WP!$D$22="WAHR",$C$3&gt;0),A137,0)</f>
        <v>0</v>
      </c>
      <c r="C137" s="16" t="e">
        <f t="shared" ref="C137:C200" ca="1" si="2">$C$3+10*LOG($C$2/(4*PI()*B137^2))+$C$4+$C$5</f>
        <v>#DIV/0!</v>
      </c>
      <c r="D137" s="4">
        <f ca="1">IF(Bezug!$G$2=1,Planungsrichtwerte_Übersicht!$C$5,IF(Bezug!$G$2=2,Planungsrichtwerte_Übersicht!$C$11,Planungsrichtwerte_Übersicht!$C$17))</f>
        <v>45</v>
      </c>
      <c r="E137" s="4">
        <f ca="1">IF(Bezug!$G$2=1,Planungsrichtwerte_Übersicht!$C$6,IF(Bezug!$G$2=2,"-",Planungsrichtwerte_Übersicht!$C$18))</f>
        <v>40</v>
      </c>
      <c r="F137" s="4">
        <f ca="1">IF(Bezug!$G$2=1,Planungsrichtwerte_Übersicht!$C$7,IF(Bezug!$G$2=2,Planungsrichtwerte_Übersicht!$C$13,Planungsrichtwerte_Übersicht!$C$19))</f>
        <v>35</v>
      </c>
      <c r="G137" s="17"/>
      <c r="H137" s="17"/>
    </row>
    <row r="138" spans="1:8" x14ac:dyDescent="0.2">
      <c r="A138" s="4">
        <v>13.1</v>
      </c>
      <c r="B138" s="4">
        <f ca="1">IF(AND(Daten_WP!$D$22="WAHR",$C$3&gt;0),A138,0)</f>
        <v>0</v>
      </c>
      <c r="C138" s="16" t="e">
        <f t="shared" ca="1" si="2"/>
        <v>#DIV/0!</v>
      </c>
      <c r="D138" s="4">
        <f ca="1">IF(Bezug!$G$2=1,Planungsrichtwerte_Übersicht!$C$5,IF(Bezug!$G$2=2,Planungsrichtwerte_Übersicht!$C$11,Planungsrichtwerte_Übersicht!$C$17))</f>
        <v>45</v>
      </c>
      <c r="E138" s="4">
        <f ca="1">IF(Bezug!$G$2=1,Planungsrichtwerte_Übersicht!$C$6,IF(Bezug!$G$2=2,"-",Planungsrichtwerte_Übersicht!$C$18))</f>
        <v>40</v>
      </c>
      <c r="F138" s="4">
        <f ca="1">IF(Bezug!$G$2=1,Planungsrichtwerte_Übersicht!$C$7,IF(Bezug!$G$2=2,Planungsrichtwerte_Übersicht!$C$13,Planungsrichtwerte_Übersicht!$C$19))</f>
        <v>35</v>
      </c>
      <c r="G138" s="17"/>
      <c r="H138" s="17"/>
    </row>
    <row r="139" spans="1:8" x14ac:dyDescent="0.2">
      <c r="A139" s="4">
        <v>13.2</v>
      </c>
      <c r="B139" s="4">
        <f ca="1">IF(AND(Daten_WP!$D$22="WAHR",$C$3&gt;0),A139,0)</f>
        <v>0</v>
      </c>
      <c r="C139" s="16" t="e">
        <f t="shared" ca="1" si="2"/>
        <v>#DIV/0!</v>
      </c>
      <c r="D139" s="4">
        <f ca="1">IF(Bezug!$G$2=1,Planungsrichtwerte_Übersicht!$C$5,IF(Bezug!$G$2=2,Planungsrichtwerte_Übersicht!$C$11,Planungsrichtwerte_Übersicht!$C$17))</f>
        <v>45</v>
      </c>
      <c r="E139" s="4">
        <f ca="1">IF(Bezug!$G$2=1,Planungsrichtwerte_Übersicht!$C$6,IF(Bezug!$G$2=2,"-",Planungsrichtwerte_Übersicht!$C$18))</f>
        <v>40</v>
      </c>
      <c r="F139" s="4">
        <f ca="1">IF(Bezug!$G$2=1,Planungsrichtwerte_Übersicht!$C$7,IF(Bezug!$G$2=2,Planungsrichtwerte_Übersicht!$C$13,Planungsrichtwerte_Übersicht!$C$19))</f>
        <v>35</v>
      </c>
      <c r="G139" s="17"/>
      <c r="H139" s="17"/>
    </row>
    <row r="140" spans="1:8" x14ac:dyDescent="0.2">
      <c r="A140" s="4">
        <v>13.3</v>
      </c>
      <c r="B140" s="4">
        <f ca="1">IF(AND(Daten_WP!$D$22="WAHR",$C$3&gt;0),A140,0)</f>
        <v>0</v>
      </c>
      <c r="C140" s="16" t="e">
        <f t="shared" ca="1" si="2"/>
        <v>#DIV/0!</v>
      </c>
      <c r="D140" s="4">
        <f ca="1">IF(Bezug!$G$2=1,Planungsrichtwerte_Übersicht!$C$5,IF(Bezug!$G$2=2,Planungsrichtwerte_Übersicht!$C$11,Planungsrichtwerte_Übersicht!$C$17))</f>
        <v>45</v>
      </c>
      <c r="E140" s="4">
        <f ca="1">IF(Bezug!$G$2=1,Planungsrichtwerte_Übersicht!$C$6,IF(Bezug!$G$2=2,"-",Planungsrichtwerte_Übersicht!$C$18))</f>
        <v>40</v>
      </c>
      <c r="F140" s="4">
        <f ca="1">IF(Bezug!$G$2=1,Planungsrichtwerte_Übersicht!$C$7,IF(Bezug!$G$2=2,Planungsrichtwerte_Übersicht!$C$13,Planungsrichtwerte_Übersicht!$C$19))</f>
        <v>35</v>
      </c>
      <c r="G140" s="17"/>
      <c r="H140" s="17"/>
    </row>
    <row r="141" spans="1:8" x14ac:dyDescent="0.2">
      <c r="A141" s="4">
        <v>13.4</v>
      </c>
      <c r="B141" s="4">
        <f ca="1">IF(AND(Daten_WP!$D$22="WAHR",$C$3&gt;0),A141,0)</f>
        <v>0</v>
      </c>
      <c r="C141" s="16" t="e">
        <f t="shared" ca="1" si="2"/>
        <v>#DIV/0!</v>
      </c>
      <c r="D141" s="4">
        <f ca="1">IF(Bezug!$G$2=1,Planungsrichtwerte_Übersicht!$C$5,IF(Bezug!$G$2=2,Planungsrichtwerte_Übersicht!$C$11,Planungsrichtwerte_Übersicht!$C$17))</f>
        <v>45</v>
      </c>
      <c r="E141" s="4">
        <f ca="1">IF(Bezug!$G$2=1,Planungsrichtwerte_Übersicht!$C$6,IF(Bezug!$G$2=2,"-",Planungsrichtwerte_Übersicht!$C$18))</f>
        <v>40</v>
      </c>
      <c r="F141" s="4">
        <f ca="1">IF(Bezug!$G$2=1,Planungsrichtwerte_Übersicht!$C$7,IF(Bezug!$G$2=2,Planungsrichtwerte_Übersicht!$C$13,Planungsrichtwerte_Übersicht!$C$19))</f>
        <v>35</v>
      </c>
      <c r="G141" s="17"/>
      <c r="H141" s="17"/>
    </row>
    <row r="142" spans="1:8" x14ac:dyDescent="0.2">
      <c r="A142" s="4">
        <v>13.5</v>
      </c>
      <c r="B142" s="4">
        <f ca="1">IF(AND(Daten_WP!$D$22="WAHR",$C$3&gt;0),A142,0)</f>
        <v>0</v>
      </c>
      <c r="C142" s="16" t="e">
        <f t="shared" ca="1" si="2"/>
        <v>#DIV/0!</v>
      </c>
      <c r="D142" s="4">
        <f ca="1">IF(Bezug!$G$2=1,Planungsrichtwerte_Übersicht!$C$5,IF(Bezug!$G$2=2,Planungsrichtwerte_Übersicht!$C$11,Planungsrichtwerte_Übersicht!$C$17))</f>
        <v>45</v>
      </c>
      <c r="E142" s="4">
        <f ca="1">IF(Bezug!$G$2=1,Planungsrichtwerte_Übersicht!$C$6,IF(Bezug!$G$2=2,"-",Planungsrichtwerte_Übersicht!$C$18))</f>
        <v>40</v>
      </c>
      <c r="F142" s="4">
        <f ca="1">IF(Bezug!$G$2=1,Planungsrichtwerte_Übersicht!$C$7,IF(Bezug!$G$2=2,Planungsrichtwerte_Übersicht!$C$13,Planungsrichtwerte_Übersicht!$C$19))</f>
        <v>35</v>
      </c>
      <c r="G142" s="17"/>
      <c r="H142" s="17"/>
    </row>
    <row r="143" spans="1:8" x14ac:dyDescent="0.2">
      <c r="A143" s="4">
        <v>13.6</v>
      </c>
      <c r="B143" s="4">
        <f ca="1">IF(AND(Daten_WP!$D$22="WAHR",$C$3&gt;0),A143,0)</f>
        <v>0</v>
      </c>
      <c r="C143" s="16" t="e">
        <f t="shared" ca="1" si="2"/>
        <v>#DIV/0!</v>
      </c>
      <c r="D143" s="4">
        <f ca="1">IF(Bezug!$G$2=1,Planungsrichtwerte_Übersicht!$C$5,IF(Bezug!$G$2=2,Planungsrichtwerte_Übersicht!$C$11,Planungsrichtwerte_Übersicht!$C$17))</f>
        <v>45</v>
      </c>
      <c r="E143" s="4">
        <f ca="1">IF(Bezug!$G$2=1,Planungsrichtwerte_Übersicht!$C$6,IF(Bezug!$G$2=2,"-",Planungsrichtwerte_Übersicht!$C$18))</f>
        <v>40</v>
      </c>
      <c r="F143" s="4">
        <f ca="1">IF(Bezug!$G$2=1,Planungsrichtwerte_Übersicht!$C$7,IF(Bezug!$G$2=2,Planungsrichtwerte_Übersicht!$C$13,Planungsrichtwerte_Übersicht!$C$19))</f>
        <v>35</v>
      </c>
      <c r="G143" s="17"/>
      <c r="H143" s="17"/>
    </row>
    <row r="144" spans="1:8" x14ac:dyDescent="0.2">
      <c r="A144" s="4">
        <v>13.7</v>
      </c>
      <c r="B144" s="4">
        <f ca="1">IF(AND(Daten_WP!$D$22="WAHR",$C$3&gt;0),A144,0)</f>
        <v>0</v>
      </c>
      <c r="C144" s="16" t="e">
        <f t="shared" ca="1" si="2"/>
        <v>#DIV/0!</v>
      </c>
      <c r="D144" s="4">
        <f ca="1">IF(Bezug!$G$2=1,Planungsrichtwerte_Übersicht!$C$5,IF(Bezug!$G$2=2,Planungsrichtwerte_Übersicht!$C$11,Planungsrichtwerte_Übersicht!$C$17))</f>
        <v>45</v>
      </c>
      <c r="E144" s="4">
        <f ca="1">IF(Bezug!$G$2=1,Planungsrichtwerte_Übersicht!$C$6,IF(Bezug!$G$2=2,"-",Planungsrichtwerte_Übersicht!$C$18))</f>
        <v>40</v>
      </c>
      <c r="F144" s="4">
        <f ca="1">IF(Bezug!$G$2=1,Planungsrichtwerte_Übersicht!$C$7,IF(Bezug!$G$2=2,Planungsrichtwerte_Übersicht!$C$13,Planungsrichtwerte_Übersicht!$C$19))</f>
        <v>35</v>
      </c>
      <c r="G144" s="17"/>
      <c r="H144" s="17"/>
    </row>
    <row r="145" spans="1:8" x14ac:dyDescent="0.2">
      <c r="A145" s="4">
        <v>13.8</v>
      </c>
      <c r="B145" s="4">
        <f ca="1">IF(AND(Daten_WP!$D$22="WAHR",$C$3&gt;0),A145,0)</f>
        <v>0</v>
      </c>
      <c r="C145" s="16" t="e">
        <f t="shared" ca="1" si="2"/>
        <v>#DIV/0!</v>
      </c>
      <c r="D145" s="4">
        <f ca="1">IF(Bezug!$G$2=1,Planungsrichtwerte_Übersicht!$C$5,IF(Bezug!$G$2=2,Planungsrichtwerte_Übersicht!$C$11,Planungsrichtwerte_Übersicht!$C$17))</f>
        <v>45</v>
      </c>
      <c r="E145" s="4">
        <f ca="1">IF(Bezug!$G$2=1,Planungsrichtwerte_Übersicht!$C$6,IF(Bezug!$G$2=2,"-",Planungsrichtwerte_Übersicht!$C$18))</f>
        <v>40</v>
      </c>
      <c r="F145" s="4">
        <f ca="1">IF(Bezug!$G$2=1,Planungsrichtwerte_Übersicht!$C$7,IF(Bezug!$G$2=2,Planungsrichtwerte_Übersicht!$C$13,Planungsrichtwerte_Übersicht!$C$19))</f>
        <v>35</v>
      </c>
      <c r="G145" s="17"/>
      <c r="H145" s="17"/>
    </row>
    <row r="146" spans="1:8" x14ac:dyDescent="0.2">
      <c r="A146" s="4">
        <v>13.9</v>
      </c>
      <c r="B146" s="4">
        <f ca="1">IF(AND(Daten_WP!$D$22="WAHR",$C$3&gt;0),A146,0)</f>
        <v>0</v>
      </c>
      <c r="C146" s="16" t="e">
        <f t="shared" ca="1" si="2"/>
        <v>#DIV/0!</v>
      </c>
      <c r="D146" s="4">
        <f ca="1">IF(Bezug!$G$2=1,Planungsrichtwerte_Übersicht!$C$5,IF(Bezug!$G$2=2,Planungsrichtwerte_Übersicht!$C$11,Planungsrichtwerte_Übersicht!$C$17))</f>
        <v>45</v>
      </c>
      <c r="E146" s="4">
        <f ca="1">IF(Bezug!$G$2=1,Planungsrichtwerte_Übersicht!$C$6,IF(Bezug!$G$2=2,"-",Planungsrichtwerte_Übersicht!$C$18))</f>
        <v>40</v>
      </c>
      <c r="F146" s="4">
        <f ca="1">IF(Bezug!$G$2=1,Planungsrichtwerte_Übersicht!$C$7,IF(Bezug!$G$2=2,Planungsrichtwerte_Übersicht!$C$13,Planungsrichtwerte_Übersicht!$C$19))</f>
        <v>35</v>
      </c>
      <c r="G146" s="17"/>
      <c r="H146" s="17"/>
    </row>
    <row r="147" spans="1:8" x14ac:dyDescent="0.2">
      <c r="A147" s="4">
        <v>14</v>
      </c>
      <c r="B147" s="4">
        <f ca="1">IF(AND(Daten_WP!$D$22="WAHR",$C$3&gt;0),A147,0)</f>
        <v>0</v>
      </c>
      <c r="C147" s="16" t="e">
        <f t="shared" ca="1" si="2"/>
        <v>#DIV/0!</v>
      </c>
      <c r="D147" s="4">
        <f ca="1">IF(Bezug!$G$2=1,Planungsrichtwerte_Übersicht!$C$5,IF(Bezug!$G$2=2,Planungsrichtwerte_Übersicht!$C$11,Planungsrichtwerte_Übersicht!$C$17))</f>
        <v>45</v>
      </c>
      <c r="E147" s="4">
        <f ca="1">IF(Bezug!$G$2=1,Planungsrichtwerte_Übersicht!$C$6,IF(Bezug!$G$2=2,"-",Planungsrichtwerte_Übersicht!$C$18))</f>
        <v>40</v>
      </c>
      <c r="F147" s="4">
        <f ca="1">IF(Bezug!$G$2=1,Planungsrichtwerte_Übersicht!$C$7,IF(Bezug!$G$2=2,Planungsrichtwerte_Übersicht!$C$13,Planungsrichtwerte_Übersicht!$C$19))</f>
        <v>35</v>
      </c>
      <c r="G147" s="17"/>
      <c r="H147" s="17"/>
    </row>
    <row r="148" spans="1:8" x14ac:dyDescent="0.2">
      <c r="A148" s="4">
        <v>14.1</v>
      </c>
      <c r="B148" s="4">
        <f ca="1">IF(AND(Daten_WP!$D$22="WAHR",$C$3&gt;0),A148,0)</f>
        <v>0</v>
      </c>
      <c r="C148" s="16" t="e">
        <f t="shared" ca="1" si="2"/>
        <v>#DIV/0!</v>
      </c>
      <c r="D148" s="4">
        <f ca="1">IF(Bezug!$G$2=1,Planungsrichtwerte_Übersicht!$C$5,IF(Bezug!$G$2=2,Planungsrichtwerte_Übersicht!$C$11,Planungsrichtwerte_Übersicht!$C$17))</f>
        <v>45</v>
      </c>
      <c r="E148" s="4">
        <f ca="1">IF(Bezug!$G$2=1,Planungsrichtwerte_Übersicht!$C$6,IF(Bezug!$G$2=2,"-",Planungsrichtwerte_Übersicht!$C$18))</f>
        <v>40</v>
      </c>
      <c r="F148" s="4">
        <f ca="1">IF(Bezug!$G$2=1,Planungsrichtwerte_Übersicht!$C$7,IF(Bezug!$G$2=2,Planungsrichtwerte_Übersicht!$C$13,Planungsrichtwerte_Übersicht!$C$19))</f>
        <v>35</v>
      </c>
      <c r="G148" s="17"/>
      <c r="H148" s="17"/>
    </row>
    <row r="149" spans="1:8" x14ac:dyDescent="0.2">
      <c r="A149" s="4">
        <v>14.2</v>
      </c>
      <c r="B149" s="4">
        <f ca="1">IF(AND(Daten_WP!$D$22="WAHR",$C$3&gt;0),A149,0)</f>
        <v>0</v>
      </c>
      <c r="C149" s="16" t="e">
        <f t="shared" ca="1" si="2"/>
        <v>#DIV/0!</v>
      </c>
      <c r="D149" s="4">
        <f ca="1">IF(Bezug!$G$2=1,Planungsrichtwerte_Übersicht!$C$5,IF(Bezug!$G$2=2,Planungsrichtwerte_Übersicht!$C$11,Planungsrichtwerte_Übersicht!$C$17))</f>
        <v>45</v>
      </c>
      <c r="E149" s="4">
        <f ca="1">IF(Bezug!$G$2=1,Planungsrichtwerte_Übersicht!$C$6,IF(Bezug!$G$2=2,"-",Planungsrichtwerte_Übersicht!$C$18))</f>
        <v>40</v>
      </c>
      <c r="F149" s="4">
        <f ca="1">IF(Bezug!$G$2=1,Planungsrichtwerte_Übersicht!$C$7,IF(Bezug!$G$2=2,Planungsrichtwerte_Übersicht!$C$13,Planungsrichtwerte_Übersicht!$C$19))</f>
        <v>35</v>
      </c>
      <c r="G149" s="17"/>
      <c r="H149" s="17"/>
    </row>
    <row r="150" spans="1:8" x14ac:dyDescent="0.2">
      <c r="A150" s="4">
        <v>14.3</v>
      </c>
      <c r="B150" s="4">
        <f ca="1">IF(AND(Daten_WP!$D$22="WAHR",$C$3&gt;0),A150,0)</f>
        <v>0</v>
      </c>
      <c r="C150" s="16" t="e">
        <f t="shared" ca="1" si="2"/>
        <v>#DIV/0!</v>
      </c>
      <c r="D150" s="4">
        <f ca="1">IF(Bezug!$G$2=1,Planungsrichtwerte_Übersicht!$C$5,IF(Bezug!$G$2=2,Planungsrichtwerte_Übersicht!$C$11,Planungsrichtwerte_Übersicht!$C$17))</f>
        <v>45</v>
      </c>
      <c r="E150" s="4">
        <f ca="1">IF(Bezug!$G$2=1,Planungsrichtwerte_Übersicht!$C$6,IF(Bezug!$G$2=2,"-",Planungsrichtwerte_Übersicht!$C$18))</f>
        <v>40</v>
      </c>
      <c r="F150" s="4">
        <f ca="1">IF(Bezug!$G$2=1,Planungsrichtwerte_Übersicht!$C$7,IF(Bezug!$G$2=2,Planungsrichtwerte_Übersicht!$C$13,Planungsrichtwerte_Übersicht!$C$19))</f>
        <v>35</v>
      </c>
      <c r="G150" s="17"/>
      <c r="H150" s="17"/>
    </row>
    <row r="151" spans="1:8" x14ac:dyDescent="0.2">
      <c r="A151" s="4">
        <v>14.4</v>
      </c>
      <c r="B151" s="4">
        <f ca="1">IF(AND(Daten_WP!$D$22="WAHR",$C$3&gt;0),A151,0)</f>
        <v>0</v>
      </c>
      <c r="C151" s="16" t="e">
        <f t="shared" ca="1" si="2"/>
        <v>#DIV/0!</v>
      </c>
      <c r="D151" s="4">
        <f ca="1">IF(Bezug!$G$2=1,Planungsrichtwerte_Übersicht!$C$5,IF(Bezug!$G$2=2,Planungsrichtwerte_Übersicht!$C$11,Planungsrichtwerte_Übersicht!$C$17))</f>
        <v>45</v>
      </c>
      <c r="E151" s="4">
        <f ca="1">IF(Bezug!$G$2=1,Planungsrichtwerte_Übersicht!$C$6,IF(Bezug!$G$2=2,"-",Planungsrichtwerte_Übersicht!$C$18))</f>
        <v>40</v>
      </c>
      <c r="F151" s="4">
        <f ca="1">IF(Bezug!$G$2=1,Planungsrichtwerte_Übersicht!$C$7,IF(Bezug!$G$2=2,Planungsrichtwerte_Übersicht!$C$13,Planungsrichtwerte_Übersicht!$C$19))</f>
        <v>35</v>
      </c>
      <c r="G151" s="17"/>
      <c r="H151" s="17"/>
    </row>
    <row r="152" spans="1:8" x14ac:dyDescent="0.2">
      <c r="A152" s="4">
        <v>14.5</v>
      </c>
      <c r="B152" s="4">
        <f ca="1">IF(AND(Daten_WP!$D$22="WAHR",$C$3&gt;0),A152,0)</f>
        <v>0</v>
      </c>
      <c r="C152" s="16" t="e">
        <f t="shared" ca="1" si="2"/>
        <v>#DIV/0!</v>
      </c>
      <c r="D152" s="4">
        <f ca="1">IF(Bezug!$G$2=1,Planungsrichtwerte_Übersicht!$C$5,IF(Bezug!$G$2=2,Planungsrichtwerte_Übersicht!$C$11,Planungsrichtwerte_Übersicht!$C$17))</f>
        <v>45</v>
      </c>
      <c r="E152" s="4">
        <f ca="1">IF(Bezug!$G$2=1,Planungsrichtwerte_Übersicht!$C$6,IF(Bezug!$G$2=2,"-",Planungsrichtwerte_Übersicht!$C$18))</f>
        <v>40</v>
      </c>
      <c r="F152" s="4">
        <f ca="1">IF(Bezug!$G$2=1,Planungsrichtwerte_Übersicht!$C$7,IF(Bezug!$G$2=2,Planungsrichtwerte_Übersicht!$C$13,Planungsrichtwerte_Übersicht!$C$19))</f>
        <v>35</v>
      </c>
      <c r="G152" s="17"/>
      <c r="H152" s="17"/>
    </row>
    <row r="153" spans="1:8" x14ac:dyDescent="0.2">
      <c r="A153" s="4">
        <v>14.6</v>
      </c>
      <c r="B153" s="4">
        <f ca="1">IF(AND(Daten_WP!$D$22="WAHR",$C$3&gt;0),A153,0)</f>
        <v>0</v>
      </c>
      <c r="C153" s="16" t="e">
        <f t="shared" ca="1" si="2"/>
        <v>#DIV/0!</v>
      </c>
      <c r="D153" s="4">
        <f ca="1">IF(Bezug!$G$2=1,Planungsrichtwerte_Übersicht!$C$5,IF(Bezug!$G$2=2,Planungsrichtwerte_Übersicht!$C$11,Planungsrichtwerte_Übersicht!$C$17))</f>
        <v>45</v>
      </c>
      <c r="E153" s="4">
        <f ca="1">IF(Bezug!$G$2=1,Planungsrichtwerte_Übersicht!$C$6,IF(Bezug!$G$2=2,"-",Planungsrichtwerte_Übersicht!$C$18))</f>
        <v>40</v>
      </c>
      <c r="F153" s="4">
        <f ca="1">IF(Bezug!$G$2=1,Planungsrichtwerte_Übersicht!$C$7,IF(Bezug!$G$2=2,Planungsrichtwerte_Übersicht!$C$13,Planungsrichtwerte_Übersicht!$C$19))</f>
        <v>35</v>
      </c>
      <c r="G153" s="17"/>
      <c r="H153" s="17"/>
    </row>
    <row r="154" spans="1:8" x14ac:dyDescent="0.2">
      <c r="A154" s="4">
        <v>14.7</v>
      </c>
      <c r="B154" s="4">
        <f ca="1">IF(AND(Daten_WP!$D$22="WAHR",$C$3&gt;0),A154,0)</f>
        <v>0</v>
      </c>
      <c r="C154" s="16" t="e">
        <f t="shared" ca="1" si="2"/>
        <v>#DIV/0!</v>
      </c>
      <c r="D154" s="4">
        <f ca="1">IF(Bezug!$G$2=1,Planungsrichtwerte_Übersicht!$C$5,IF(Bezug!$G$2=2,Planungsrichtwerte_Übersicht!$C$11,Planungsrichtwerte_Übersicht!$C$17))</f>
        <v>45</v>
      </c>
      <c r="E154" s="4">
        <f ca="1">IF(Bezug!$G$2=1,Planungsrichtwerte_Übersicht!$C$6,IF(Bezug!$G$2=2,"-",Planungsrichtwerte_Übersicht!$C$18))</f>
        <v>40</v>
      </c>
      <c r="F154" s="4">
        <f ca="1">IF(Bezug!$G$2=1,Planungsrichtwerte_Übersicht!$C$7,IF(Bezug!$G$2=2,Planungsrichtwerte_Übersicht!$C$13,Planungsrichtwerte_Übersicht!$C$19))</f>
        <v>35</v>
      </c>
      <c r="G154" s="17"/>
      <c r="H154" s="17"/>
    </row>
    <row r="155" spans="1:8" x14ac:dyDescent="0.2">
      <c r="A155" s="4">
        <v>14.8</v>
      </c>
      <c r="B155" s="4">
        <f ca="1">IF(AND(Daten_WP!$D$22="WAHR",$C$3&gt;0),A155,0)</f>
        <v>0</v>
      </c>
      <c r="C155" s="16" t="e">
        <f t="shared" ca="1" si="2"/>
        <v>#DIV/0!</v>
      </c>
      <c r="D155" s="4">
        <f ca="1">IF(Bezug!$G$2=1,Planungsrichtwerte_Übersicht!$C$5,IF(Bezug!$G$2=2,Planungsrichtwerte_Übersicht!$C$11,Planungsrichtwerte_Übersicht!$C$17))</f>
        <v>45</v>
      </c>
      <c r="E155" s="4">
        <f ca="1">IF(Bezug!$G$2=1,Planungsrichtwerte_Übersicht!$C$6,IF(Bezug!$G$2=2,"-",Planungsrichtwerte_Übersicht!$C$18))</f>
        <v>40</v>
      </c>
      <c r="F155" s="4">
        <f ca="1">IF(Bezug!$G$2=1,Planungsrichtwerte_Übersicht!$C$7,IF(Bezug!$G$2=2,Planungsrichtwerte_Übersicht!$C$13,Planungsrichtwerte_Übersicht!$C$19))</f>
        <v>35</v>
      </c>
      <c r="G155" s="17"/>
      <c r="H155" s="17"/>
    </row>
    <row r="156" spans="1:8" x14ac:dyDescent="0.2">
      <c r="A156" s="4">
        <v>14.9</v>
      </c>
      <c r="B156" s="4">
        <f ca="1">IF(AND(Daten_WP!$D$22="WAHR",$C$3&gt;0),A156,0)</f>
        <v>0</v>
      </c>
      <c r="C156" s="16" t="e">
        <f t="shared" ca="1" si="2"/>
        <v>#DIV/0!</v>
      </c>
      <c r="D156" s="4">
        <f ca="1">IF(Bezug!$G$2=1,Planungsrichtwerte_Übersicht!$C$5,IF(Bezug!$G$2=2,Planungsrichtwerte_Übersicht!$C$11,Planungsrichtwerte_Übersicht!$C$17))</f>
        <v>45</v>
      </c>
      <c r="E156" s="4">
        <f ca="1">IF(Bezug!$G$2=1,Planungsrichtwerte_Übersicht!$C$6,IF(Bezug!$G$2=2,"-",Planungsrichtwerte_Übersicht!$C$18))</f>
        <v>40</v>
      </c>
      <c r="F156" s="4">
        <f ca="1">IF(Bezug!$G$2=1,Planungsrichtwerte_Übersicht!$C$7,IF(Bezug!$G$2=2,Planungsrichtwerte_Übersicht!$C$13,Planungsrichtwerte_Übersicht!$C$19))</f>
        <v>35</v>
      </c>
      <c r="G156" s="17"/>
      <c r="H156" s="17"/>
    </row>
    <row r="157" spans="1:8" x14ac:dyDescent="0.2">
      <c r="A157" s="4">
        <v>15</v>
      </c>
      <c r="B157" s="4">
        <f ca="1">IF(AND(Daten_WP!$D$22="WAHR",$C$3&gt;0),A157,0)</f>
        <v>0</v>
      </c>
      <c r="C157" s="16" t="e">
        <f t="shared" ca="1" si="2"/>
        <v>#DIV/0!</v>
      </c>
      <c r="D157" s="4">
        <f ca="1">IF(Bezug!$G$2=1,Planungsrichtwerte_Übersicht!$C$5,IF(Bezug!$G$2=2,Planungsrichtwerte_Übersicht!$C$11,Planungsrichtwerte_Übersicht!$C$17))</f>
        <v>45</v>
      </c>
      <c r="E157" s="4">
        <f ca="1">IF(Bezug!$G$2=1,Planungsrichtwerte_Übersicht!$C$6,IF(Bezug!$G$2=2,"-",Planungsrichtwerte_Übersicht!$C$18))</f>
        <v>40</v>
      </c>
      <c r="F157" s="4">
        <f ca="1">IF(Bezug!$G$2=1,Planungsrichtwerte_Übersicht!$C$7,IF(Bezug!$G$2=2,Planungsrichtwerte_Übersicht!$C$13,Planungsrichtwerte_Übersicht!$C$19))</f>
        <v>35</v>
      </c>
      <c r="G157" s="17"/>
      <c r="H157" s="17"/>
    </row>
    <row r="158" spans="1:8" x14ac:dyDescent="0.2">
      <c r="A158" s="4">
        <v>15.1</v>
      </c>
      <c r="B158" s="4">
        <f ca="1">IF(AND(Daten_WP!$D$22="WAHR",$C$3&gt;0),A158,0)</f>
        <v>0</v>
      </c>
      <c r="C158" s="16" t="e">
        <f t="shared" ca="1" si="2"/>
        <v>#DIV/0!</v>
      </c>
      <c r="D158" s="4">
        <f ca="1">IF(Bezug!$G$2=1,Planungsrichtwerte_Übersicht!$C$5,IF(Bezug!$G$2=2,Planungsrichtwerte_Übersicht!$C$11,Planungsrichtwerte_Übersicht!$C$17))</f>
        <v>45</v>
      </c>
      <c r="E158" s="4">
        <f ca="1">IF(Bezug!$G$2=1,Planungsrichtwerte_Übersicht!$C$6,IF(Bezug!$G$2=2,"-",Planungsrichtwerte_Übersicht!$C$18))</f>
        <v>40</v>
      </c>
      <c r="F158" s="4">
        <f ca="1">IF(Bezug!$G$2=1,Planungsrichtwerte_Übersicht!$C$7,IF(Bezug!$G$2=2,Planungsrichtwerte_Übersicht!$C$13,Planungsrichtwerte_Übersicht!$C$19))</f>
        <v>35</v>
      </c>
      <c r="G158" s="17"/>
      <c r="H158" s="17"/>
    </row>
    <row r="159" spans="1:8" x14ac:dyDescent="0.2">
      <c r="A159" s="4">
        <v>15.2</v>
      </c>
      <c r="B159" s="4">
        <f ca="1">IF(AND(Daten_WP!$D$22="WAHR",$C$3&gt;0),A159,0)</f>
        <v>0</v>
      </c>
      <c r="C159" s="16" t="e">
        <f t="shared" ca="1" si="2"/>
        <v>#DIV/0!</v>
      </c>
      <c r="D159" s="4">
        <f ca="1">IF(Bezug!$G$2=1,Planungsrichtwerte_Übersicht!$C$5,IF(Bezug!$G$2=2,Planungsrichtwerte_Übersicht!$C$11,Planungsrichtwerte_Übersicht!$C$17))</f>
        <v>45</v>
      </c>
      <c r="E159" s="4">
        <f ca="1">IF(Bezug!$G$2=1,Planungsrichtwerte_Übersicht!$C$6,IF(Bezug!$G$2=2,"-",Planungsrichtwerte_Übersicht!$C$18))</f>
        <v>40</v>
      </c>
      <c r="F159" s="4">
        <f ca="1">IF(Bezug!$G$2=1,Planungsrichtwerte_Übersicht!$C$7,IF(Bezug!$G$2=2,Planungsrichtwerte_Übersicht!$C$13,Planungsrichtwerte_Übersicht!$C$19))</f>
        <v>35</v>
      </c>
      <c r="G159" s="17"/>
      <c r="H159" s="17"/>
    </row>
    <row r="160" spans="1:8" x14ac:dyDescent="0.2">
      <c r="A160" s="4">
        <v>15.3</v>
      </c>
      <c r="B160" s="4">
        <f ca="1">IF(AND(Daten_WP!$D$22="WAHR",$C$3&gt;0),A160,0)</f>
        <v>0</v>
      </c>
      <c r="C160" s="16" t="e">
        <f t="shared" ca="1" si="2"/>
        <v>#DIV/0!</v>
      </c>
      <c r="D160" s="4">
        <f ca="1">IF(Bezug!$G$2=1,Planungsrichtwerte_Übersicht!$C$5,IF(Bezug!$G$2=2,Planungsrichtwerte_Übersicht!$C$11,Planungsrichtwerte_Übersicht!$C$17))</f>
        <v>45</v>
      </c>
      <c r="E160" s="4">
        <f ca="1">IF(Bezug!$G$2=1,Planungsrichtwerte_Übersicht!$C$6,IF(Bezug!$G$2=2,"-",Planungsrichtwerte_Übersicht!$C$18))</f>
        <v>40</v>
      </c>
      <c r="F160" s="4">
        <f ca="1">IF(Bezug!$G$2=1,Planungsrichtwerte_Übersicht!$C$7,IF(Bezug!$G$2=2,Planungsrichtwerte_Übersicht!$C$13,Planungsrichtwerte_Übersicht!$C$19))</f>
        <v>35</v>
      </c>
      <c r="G160" s="17"/>
      <c r="H160" s="17"/>
    </row>
    <row r="161" spans="1:8" x14ac:dyDescent="0.2">
      <c r="A161" s="4">
        <v>15.4</v>
      </c>
      <c r="B161" s="4">
        <f ca="1">IF(AND(Daten_WP!$D$22="WAHR",$C$3&gt;0),A161,0)</f>
        <v>0</v>
      </c>
      <c r="C161" s="16" t="e">
        <f t="shared" ca="1" si="2"/>
        <v>#DIV/0!</v>
      </c>
      <c r="D161" s="4">
        <f ca="1">IF(Bezug!$G$2=1,Planungsrichtwerte_Übersicht!$C$5,IF(Bezug!$G$2=2,Planungsrichtwerte_Übersicht!$C$11,Planungsrichtwerte_Übersicht!$C$17))</f>
        <v>45</v>
      </c>
      <c r="E161" s="4">
        <f ca="1">IF(Bezug!$G$2=1,Planungsrichtwerte_Übersicht!$C$6,IF(Bezug!$G$2=2,"-",Planungsrichtwerte_Übersicht!$C$18))</f>
        <v>40</v>
      </c>
      <c r="F161" s="4">
        <f ca="1">IF(Bezug!$G$2=1,Planungsrichtwerte_Übersicht!$C$7,IF(Bezug!$G$2=2,Planungsrichtwerte_Übersicht!$C$13,Planungsrichtwerte_Übersicht!$C$19))</f>
        <v>35</v>
      </c>
      <c r="G161" s="17"/>
      <c r="H161" s="17"/>
    </row>
    <row r="162" spans="1:8" x14ac:dyDescent="0.2">
      <c r="A162" s="4">
        <v>15.5</v>
      </c>
      <c r="B162" s="4">
        <f ca="1">IF(AND(Daten_WP!$D$22="WAHR",$C$3&gt;0),A162,0)</f>
        <v>0</v>
      </c>
      <c r="C162" s="16" t="e">
        <f t="shared" ca="1" si="2"/>
        <v>#DIV/0!</v>
      </c>
      <c r="D162" s="4">
        <f ca="1">IF(Bezug!$G$2=1,Planungsrichtwerte_Übersicht!$C$5,IF(Bezug!$G$2=2,Planungsrichtwerte_Übersicht!$C$11,Planungsrichtwerte_Übersicht!$C$17))</f>
        <v>45</v>
      </c>
      <c r="E162" s="4">
        <f ca="1">IF(Bezug!$G$2=1,Planungsrichtwerte_Übersicht!$C$6,IF(Bezug!$G$2=2,"-",Planungsrichtwerte_Übersicht!$C$18))</f>
        <v>40</v>
      </c>
      <c r="F162" s="4">
        <f ca="1">IF(Bezug!$G$2=1,Planungsrichtwerte_Übersicht!$C$7,IF(Bezug!$G$2=2,Planungsrichtwerte_Übersicht!$C$13,Planungsrichtwerte_Übersicht!$C$19))</f>
        <v>35</v>
      </c>
      <c r="G162" s="17"/>
      <c r="H162" s="17"/>
    </row>
    <row r="163" spans="1:8" x14ac:dyDescent="0.2">
      <c r="A163" s="4">
        <v>15.6</v>
      </c>
      <c r="B163" s="4">
        <f ca="1">IF(AND(Daten_WP!$D$22="WAHR",$C$3&gt;0),A163,0)</f>
        <v>0</v>
      </c>
      <c r="C163" s="16" t="e">
        <f t="shared" ca="1" si="2"/>
        <v>#DIV/0!</v>
      </c>
      <c r="D163" s="4">
        <f ca="1">IF(Bezug!$G$2=1,Planungsrichtwerte_Übersicht!$C$5,IF(Bezug!$G$2=2,Planungsrichtwerte_Übersicht!$C$11,Planungsrichtwerte_Übersicht!$C$17))</f>
        <v>45</v>
      </c>
      <c r="E163" s="4">
        <f ca="1">IF(Bezug!$G$2=1,Planungsrichtwerte_Übersicht!$C$6,IF(Bezug!$G$2=2,"-",Planungsrichtwerte_Übersicht!$C$18))</f>
        <v>40</v>
      </c>
      <c r="F163" s="4">
        <f ca="1">IF(Bezug!$G$2=1,Planungsrichtwerte_Übersicht!$C$7,IF(Bezug!$G$2=2,Planungsrichtwerte_Übersicht!$C$13,Planungsrichtwerte_Übersicht!$C$19))</f>
        <v>35</v>
      </c>
      <c r="G163" s="17"/>
      <c r="H163" s="17"/>
    </row>
    <row r="164" spans="1:8" x14ac:dyDescent="0.2">
      <c r="A164" s="4">
        <v>15.7</v>
      </c>
      <c r="B164" s="4">
        <f ca="1">IF(AND(Daten_WP!$D$22="WAHR",$C$3&gt;0),A164,0)</f>
        <v>0</v>
      </c>
      <c r="C164" s="16" t="e">
        <f t="shared" ca="1" si="2"/>
        <v>#DIV/0!</v>
      </c>
      <c r="D164" s="4">
        <f ca="1">IF(Bezug!$G$2=1,Planungsrichtwerte_Übersicht!$C$5,IF(Bezug!$G$2=2,Planungsrichtwerte_Übersicht!$C$11,Planungsrichtwerte_Übersicht!$C$17))</f>
        <v>45</v>
      </c>
      <c r="E164" s="4">
        <f ca="1">IF(Bezug!$G$2=1,Planungsrichtwerte_Übersicht!$C$6,IF(Bezug!$G$2=2,"-",Planungsrichtwerte_Übersicht!$C$18))</f>
        <v>40</v>
      </c>
      <c r="F164" s="4">
        <f ca="1">IF(Bezug!$G$2=1,Planungsrichtwerte_Übersicht!$C$7,IF(Bezug!$G$2=2,Planungsrichtwerte_Übersicht!$C$13,Planungsrichtwerte_Übersicht!$C$19))</f>
        <v>35</v>
      </c>
      <c r="G164" s="17"/>
      <c r="H164" s="17"/>
    </row>
    <row r="165" spans="1:8" x14ac:dyDescent="0.2">
      <c r="A165" s="4">
        <v>15.8</v>
      </c>
      <c r="B165" s="4">
        <f ca="1">IF(AND(Daten_WP!$D$22="WAHR",$C$3&gt;0),A165,0)</f>
        <v>0</v>
      </c>
      <c r="C165" s="16" t="e">
        <f t="shared" ca="1" si="2"/>
        <v>#DIV/0!</v>
      </c>
      <c r="D165" s="4">
        <f ca="1">IF(Bezug!$G$2=1,Planungsrichtwerte_Übersicht!$C$5,IF(Bezug!$G$2=2,Planungsrichtwerte_Übersicht!$C$11,Planungsrichtwerte_Übersicht!$C$17))</f>
        <v>45</v>
      </c>
      <c r="E165" s="4">
        <f ca="1">IF(Bezug!$G$2=1,Planungsrichtwerte_Übersicht!$C$6,IF(Bezug!$G$2=2,"-",Planungsrichtwerte_Übersicht!$C$18))</f>
        <v>40</v>
      </c>
      <c r="F165" s="4">
        <f ca="1">IF(Bezug!$G$2=1,Planungsrichtwerte_Übersicht!$C$7,IF(Bezug!$G$2=2,Planungsrichtwerte_Übersicht!$C$13,Planungsrichtwerte_Übersicht!$C$19))</f>
        <v>35</v>
      </c>
      <c r="G165" s="17"/>
      <c r="H165" s="17"/>
    </row>
    <row r="166" spans="1:8" x14ac:dyDescent="0.2">
      <c r="A166" s="4">
        <v>15.9</v>
      </c>
      <c r="B166" s="4">
        <f ca="1">IF(AND(Daten_WP!$D$22="WAHR",$C$3&gt;0),A166,0)</f>
        <v>0</v>
      </c>
      <c r="C166" s="16" t="e">
        <f t="shared" ca="1" si="2"/>
        <v>#DIV/0!</v>
      </c>
      <c r="D166" s="4">
        <f ca="1">IF(Bezug!$G$2=1,Planungsrichtwerte_Übersicht!$C$5,IF(Bezug!$G$2=2,Planungsrichtwerte_Übersicht!$C$11,Planungsrichtwerte_Übersicht!$C$17))</f>
        <v>45</v>
      </c>
      <c r="E166" s="4">
        <f ca="1">IF(Bezug!$G$2=1,Planungsrichtwerte_Übersicht!$C$6,IF(Bezug!$G$2=2,"-",Planungsrichtwerte_Übersicht!$C$18))</f>
        <v>40</v>
      </c>
      <c r="F166" s="4">
        <f ca="1">IF(Bezug!$G$2=1,Planungsrichtwerte_Übersicht!$C$7,IF(Bezug!$G$2=2,Planungsrichtwerte_Übersicht!$C$13,Planungsrichtwerte_Übersicht!$C$19))</f>
        <v>35</v>
      </c>
      <c r="G166" s="17"/>
      <c r="H166" s="17"/>
    </row>
    <row r="167" spans="1:8" x14ac:dyDescent="0.2">
      <c r="A167" s="4">
        <v>16</v>
      </c>
      <c r="B167" s="4">
        <f ca="1">IF(AND(Daten_WP!$D$22="WAHR",$C$3&gt;0),A167,0)</f>
        <v>0</v>
      </c>
      <c r="C167" s="16" t="e">
        <f t="shared" ca="1" si="2"/>
        <v>#DIV/0!</v>
      </c>
      <c r="D167" s="4">
        <f ca="1">IF(Bezug!$G$2=1,Planungsrichtwerte_Übersicht!$C$5,IF(Bezug!$G$2=2,Planungsrichtwerte_Übersicht!$C$11,Planungsrichtwerte_Übersicht!$C$17))</f>
        <v>45</v>
      </c>
      <c r="E167" s="4">
        <f ca="1">IF(Bezug!$G$2=1,Planungsrichtwerte_Übersicht!$C$6,IF(Bezug!$G$2=2,"-",Planungsrichtwerte_Übersicht!$C$18))</f>
        <v>40</v>
      </c>
      <c r="F167" s="4">
        <f ca="1">IF(Bezug!$G$2=1,Planungsrichtwerte_Übersicht!$C$7,IF(Bezug!$G$2=2,Planungsrichtwerte_Übersicht!$C$13,Planungsrichtwerte_Übersicht!$C$19))</f>
        <v>35</v>
      </c>
      <c r="G167" s="17"/>
      <c r="H167" s="17"/>
    </row>
    <row r="168" spans="1:8" x14ac:dyDescent="0.2">
      <c r="A168" s="4">
        <v>16.100000000000001</v>
      </c>
      <c r="B168" s="4">
        <f ca="1">IF(AND(Daten_WP!$D$22="WAHR",$C$3&gt;0),A168,0)</f>
        <v>0</v>
      </c>
      <c r="C168" s="16" t="e">
        <f t="shared" ca="1" si="2"/>
        <v>#DIV/0!</v>
      </c>
      <c r="D168" s="4">
        <f ca="1">IF(Bezug!$G$2=1,Planungsrichtwerte_Übersicht!$C$5,IF(Bezug!$G$2=2,Planungsrichtwerte_Übersicht!$C$11,Planungsrichtwerte_Übersicht!$C$17))</f>
        <v>45</v>
      </c>
      <c r="E168" s="4">
        <f ca="1">IF(Bezug!$G$2=1,Planungsrichtwerte_Übersicht!$C$6,IF(Bezug!$G$2=2,"-",Planungsrichtwerte_Übersicht!$C$18))</f>
        <v>40</v>
      </c>
      <c r="F168" s="4">
        <f ca="1">IF(Bezug!$G$2=1,Planungsrichtwerte_Übersicht!$C$7,IF(Bezug!$G$2=2,Planungsrichtwerte_Übersicht!$C$13,Planungsrichtwerte_Übersicht!$C$19))</f>
        <v>35</v>
      </c>
      <c r="G168" s="17"/>
      <c r="H168" s="17"/>
    </row>
    <row r="169" spans="1:8" x14ac:dyDescent="0.2">
      <c r="A169" s="4">
        <v>16.2</v>
      </c>
      <c r="B169" s="4">
        <f ca="1">IF(AND(Daten_WP!$D$22="WAHR",$C$3&gt;0),A169,0)</f>
        <v>0</v>
      </c>
      <c r="C169" s="16" t="e">
        <f t="shared" ca="1" si="2"/>
        <v>#DIV/0!</v>
      </c>
      <c r="D169" s="4">
        <f ca="1">IF(Bezug!$G$2=1,Planungsrichtwerte_Übersicht!$C$5,IF(Bezug!$G$2=2,Planungsrichtwerte_Übersicht!$C$11,Planungsrichtwerte_Übersicht!$C$17))</f>
        <v>45</v>
      </c>
      <c r="E169" s="4">
        <f ca="1">IF(Bezug!$G$2=1,Planungsrichtwerte_Übersicht!$C$6,IF(Bezug!$G$2=2,"-",Planungsrichtwerte_Übersicht!$C$18))</f>
        <v>40</v>
      </c>
      <c r="F169" s="4">
        <f ca="1">IF(Bezug!$G$2=1,Planungsrichtwerte_Übersicht!$C$7,IF(Bezug!$G$2=2,Planungsrichtwerte_Übersicht!$C$13,Planungsrichtwerte_Übersicht!$C$19))</f>
        <v>35</v>
      </c>
      <c r="G169" s="17"/>
      <c r="H169" s="17"/>
    </row>
    <row r="170" spans="1:8" x14ac:dyDescent="0.2">
      <c r="A170" s="4">
        <v>16.3</v>
      </c>
      <c r="B170" s="4">
        <f ca="1">IF(AND(Daten_WP!$D$22="WAHR",$C$3&gt;0),A170,0)</f>
        <v>0</v>
      </c>
      <c r="C170" s="16" t="e">
        <f t="shared" ca="1" si="2"/>
        <v>#DIV/0!</v>
      </c>
      <c r="D170" s="4">
        <f ca="1">IF(Bezug!$G$2=1,Planungsrichtwerte_Übersicht!$C$5,IF(Bezug!$G$2=2,Planungsrichtwerte_Übersicht!$C$11,Planungsrichtwerte_Übersicht!$C$17))</f>
        <v>45</v>
      </c>
      <c r="E170" s="4">
        <f ca="1">IF(Bezug!$G$2=1,Planungsrichtwerte_Übersicht!$C$6,IF(Bezug!$G$2=2,"-",Planungsrichtwerte_Übersicht!$C$18))</f>
        <v>40</v>
      </c>
      <c r="F170" s="4">
        <f ca="1">IF(Bezug!$G$2=1,Planungsrichtwerte_Übersicht!$C$7,IF(Bezug!$G$2=2,Planungsrichtwerte_Übersicht!$C$13,Planungsrichtwerte_Übersicht!$C$19))</f>
        <v>35</v>
      </c>
      <c r="G170" s="17"/>
      <c r="H170" s="17"/>
    </row>
    <row r="171" spans="1:8" x14ac:dyDescent="0.2">
      <c r="A171" s="4">
        <v>16.399999999999999</v>
      </c>
      <c r="B171" s="4">
        <f ca="1">IF(AND(Daten_WP!$D$22="WAHR",$C$3&gt;0),A171,0)</f>
        <v>0</v>
      </c>
      <c r="C171" s="16" t="e">
        <f t="shared" ca="1" si="2"/>
        <v>#DIV/0!</v>
      </c>
      <c r="D171" s="4">
        <f ca="1">IF(Bezug!$G$2=1,Planungsrichtwerte_Übersicht!$C$5,IF(Bezug!$G$2=2,Planungsrichtwerte_Übersicht!$C$11,Planungsrichtwerte_Übersicht!$C$17))</f>
        <v>45</v>
      </c>
      <c r="E171" s="4">
        <f ca="1">IF(Bezug!$G$2=1,Planungsrichtwerte_Übersicht!$C$6,IF(Bezug!$G$2=2,"-",Planungsrichtwerte_Übersicht!$C$18))</f>
        <v>40</v>
      </c>
      <c r="F171" s="4">
        <f ca="1">IF(Bezug!$G$2=1,Planungsrichtwerte_Übersicht!$C$7,IF(Bezug!$G$2=2,Planungsrichtwerte_Übersicht!$C$13,Planungsrichtwerte_Übersicht!$C$19))</f>
        <v>35</v>
      </c>
      <c r="G171" s="17"/>
      <c r="H171" s="17"/>
    </row>
    <row r="172" spans="1:8" x14ac:dyDescent="0.2">
      <c r="A172" s="4">
        <v>16.5</v>
      </c>
      <c r="B172" s="4">
        <f ca="1">IF(AND(Daten_WP!$D$22="WAHR",$C$3&gt;0),A172,0)</f>
        <v>0</v>
      </c>
      <c r="C172" s="16" t="e">
        <f t="shared" ca="1" si="2"/>
        <v>#DIV/0!</v>
      </c>
      <c r="D172" s="4">
        <f ca="1">IF(Bezug!$G$2=1,Planungsrichtwerte_Übersicht!$C$5,IF(Bezug!$G$2=2,Planungsrichtwerte_Übersicht!$C$11,Planungsrichtwerte_Übersicht!$C$17))</f>
        <v>45</v>
      </c>
      <c r="E172" s="4">
        <f ca="1">IF(Bezug!$G$2=1,Planungsrichtwerte_Übersicht!$C$6,IF(Bezug!$G$2=2,"-",Planungsrichtwerte_Übersicht!$C$18))</f>
        <v>40</v>
      </c>
      <c r="F172" s="4">
        <f ca="1">IF(Bezug!$G$2=1,Planungsrichtwerte_Übersicht!$C$7,IF(Bezug!$G$2=2,Planungsrichtwerte_Übersicht!$C$13,Planungsrichtwerte_Übersicht!$C$19))</f>
        <v>35</v>
      </c>
      <c r="G172" s="17"/>
      <c r="H172" s="17"/>
    </row>
    <row r="173" spans="1:8" x14ac:dyDescent="0.2">
      <c r="A173" s="4">
        <v>16.600000000000001</v>
      </c>
      <c r="B173" s="4">
        <f ca="1">IF(AND(Daten_WP!$D$22="WAHR",$C$3&gt;0),A173,0)</f>
        <v>0</v>
      </c>
      <c r="C173" s="16" t="e">
        <f t="shared" ca="1" si="2"/>
        <v>#DIV/0!</v>
      </c>
      <c r="D173" s="4">
        <f ca="1">IF(Bezug!$G$2=1,Planungsrichtwerte_Übersicht!$C$5,IF(Bezug!$G$2=2,Planungsrichtwerte_Übersicht!$C$11,Planungsrichtwerte_Übersicht!$C$17))</f>
        <v>45</v>
      </c>
      <c r="E173" s="4">
        <f ca="1">IF(Bezug!$G$2=1,Planungsrichtwerte_Übersicht!$C$6,IF(Bezug!$G$2=2,"-",Planungsrichtwerte_Übersicht!$C$18))</f>
        <v>40</v>
      </c>
      <c r="F173" s="4">
        <f ca="1">IF(Bezug!$G$2=1,Planungsrichtwerte_Übersicht!$C$7,IF(Bezug!$G$2=2,Planungsrichtwerte_Übersicht!$C$13,Planungsrichtwerte_Übersicht!$C$19))</f>
        <v>35</v>
      </c>
      <c r="G173" s="17"/>
      <c r="H173" s="17"/>
    </row>
    <row r="174" spans="1:8" x14ac:dyDescent="0.2">
      <c r="A174" s="4">
        <v>16.7</v>
      </c>
      <c r="B174" s="4">
        <f ca="1">IF(AND(Daten_WP!$D$22="WAHR",$C$3&gt;0),A174,0)</f>
        <v>0</v>
      </c>
      <c r="C174" s="16" t="e">
        <f t="shared" ca="1" si="2"/>
        <v>#DIV/0!</v>
      </c>
      <c r="D174" s="4">
        <f ca="1">IF(Bezug!$G$2=1,Planungsrichtwerte_Übersicht!$C$5,IF(Bezug!$G$2=2,Planungsrichtwerte_Übersicht!$C$11,Planungsrichtwerte_Übersicht!$C$17))</f>
        <v>45</v>
      </c>
      <c r="E174" s="4">
        <f ca="1">IF(Bezug!$G$2=1,Planungsrichtwerte_Übersicht!$C$6,IF(Bezug!$G$2=2,"-",Planungsrichtwerte_Übersicht!$C$18))</f>
        <v>40</v>
      </c>
      <c r="F174" s="4">
        <f ca="1">IF(Bezug!$G$2=1,Planungsrichtwerte_Übersicht!$C$7,IF(Bezug!$G$2=2,Planungsrichtwerte_Übersicht!$C$13,Planungsrichtwerte_Übersicht!$C$19))</f>
        <v>35</v>
      </c>
      <c r="G174" s="17"/>
      <c r="H174" s="17"/>
    </row>
    <row r="175" spans="1:8" x14ac:dyDescent="0.2">
      <c r="A175" s="4">
        <v>16.8</v>
      </c>
      <c r="B175" s="4">
        <f ca="1">IF(AND(Daten_WP!$D$22="WAHR",$C$3&gt;0),A175,0)</f>
        <v>0</v>
      </c>
      <c r="C175" s="16" t="e">
        <f t="shared" ca="1" si="2"/>
        <v>#DIV/0!</v>
      </c>
      <c r="D175" s="4">
        <f ca="1">IF(Bezug!$G$2=1,Planungsrichtwerte_Übersicht!$C$5,IF(Bezug!$G$2=2,Planungsrichtwerte_Übersicht!$C$11,Planungsrichtwerte_Übersicht!$C$17))</f>
        <v>45</v>
      </c>
      <c r="E175" s="4">
        <f ca="1">IF(Bezug!$G$2=1,Planungsrichtwerte_Übersicht!$C$6,IF(Bezug!$G$2=2,"-",Planungsrichtwerte_Übersicht!$C$18))</f>
        <v>40</v>
      </c>
      <c r="F175" s="4">
        <f ca="1">IF(Bezug!$G$2=1,Planungsrichtwerte_Übersicht!$C$7,IF(Bezug!$G$2=2,Planungsrichtwerte_Übersicht!$C$13,Planungsrichtwerte_Übersicht!$C$19))</f>
        <v>35</v>
      </c>
      <c r="G175" s="17"/>
      <c r="H175" s="17"/>
    </row>
    <row r="176" spans="1:8" x14ac:dyDescent="0.2">
      <c r="A176" s="4">
        <v>16.899999999999999</v>
      </c>
      <c r="B176" s="4">
        <f ca="1">IF(AND(Daten_WP!$D$22="WAHR",$C$3&gt;0),A176,0)</f>
        <v>0</v>
      </c>
      <c r="C176" s="16" t="e">
        <f t="shared" ca="1" si="2"/>
        <v>#DIV/0!</v>
      </c>
      <c r="D176" s="4">
        <f ca="1">IF(Bezug!$G$2=1,Planungsrichtwerte_Übersicht!$C$5,IF(Bezug!$G$2=2,Planungsrichtwerte_Übersicht!$C$11,Planungsrichtwerte_Übersicht!$C$17))</f>
        <v>45</v>
      </c>
      <c r="E176" s="4">
        <f ca="1">IF(Bezug!$G$2=1,Planungsrichtwerte_Übersicht!$C$6,IF(Bezug!$G$2=2,"-",Planungsrichtwerte_Übersicht!$C$18))</f>
        <v>40</v>
      </c>
      <c r="F176" s="4">
        <f ca="1">IF(Bezug!$G$2=1,Planungsrichtwerte_Übersicht!$C$7,IF(Bezug!$G$2=2,Planungsrichtwerte_Übersicht!$C$13,Planungsrichtwerte_Übersicht!$C$19))</f>
        <v>35</v>
      </c>
      <c r="G176" s="17"/>
      <c r="H176" s="17"/>
    </row>
    <row r="177" spans="1:8" x14ac:dyDescent="0.2">
      <c r="A177" s="4">
        <v>17</v>
      </c>
      <c r="B177" s="4">
        <f ca="1">IF(AND(Daten_WP!$D$22="WAHR",$C$3&gt;0),A177,0)</f>
        <v>0</v>
      </c>
      <c r="C177" s="16" t="e">
        <f t="shared" ca="1" si="2"/>
        <v>#DIV/0!</v>
      </c>
      <c r="D177" s="4">
        <f ca="1">IF(Bezug!$G$2=1,Planungsrichtwerte_Übersicht!$C$5,IF(Bezug!$G$2=2,Planungsrichtwerte_Übersicht!$C$11,Planungsrichtwerte_Übersicht!$C$17))</f>
        <v>45</v>
      </c>
      <c r="E177" s="4">
        <f ca="1">IF(Bezug!$G$2=1,Planungsrichtwerte_Übersicht!$C$6,IF(Bezug!$G$2=2,"-",Planungsrichtwerte_Übersicht!$C$18))</f>
        <v>40</v>
      </c>
      <c r="F177" s="4">
        <f ca="1">IF(Bezug!$G$2=1,Planungsrichtwerte_Übersicht!$C$7,IF(Bezug!$G$2=2,Planungsrichtwerte_Übersicht!$C$13,Planungsrichtwerte_Übersicht!$C$19))</f>
        <v>35</v>
      </c>
      <c r="G177" s="17"/>
      <c r="H177" s="17"/>
    </row>
    <row r="178" spans="1:8" x14ac:dyDescent="0.2">
      <c r="A178" s="4">
        <v>17.100000000000001</v>
      </c>
      <c r="B178" s="4">
        <f ca="1">IF(AND(Daten_WP!$D$22="WAHR",$C$3&gt;0),A178,0)</f>
        <v>0</v>
      </c>
      <c r="C178" s="16" t="e">
        <f t="shared" ca="1" si="2"/>
        <v>#DIV/0!</v>
      </c>
      <c r="D178" s="4">
        <f ca="1">IF(Bezug!$G$2=1,Planungsrichtwerte_Übersicht!$C$5,IF(Bezug!$G$2=2,Planungsrichtwerte_Übersicht!$C$11,Planungsrichtwerte_Übersicht!$C$17))</f>
        <v>45</v>
      </c>
      <c r="E178" s="4">
        <f ca="1">IF(Bezug!$G$2=1,Planungsrichtwerte_Übersicht!$C$6,IF(Bezug!$G$2=2,"-",Planungsrichtwerte_Übersicht!$C$18))</f>
        <v>40</v>
      </c>
      <c r="F178" s="4">
        <f ca="1">IF(Bezug!$G$2=1,Planungsrichtwerte_Übersicht!$C$7,IF(Bezug!$G$2=2,Planungsrichtwerte_Übersicht!$C$13,Planungsrichtwerte_Übersicht!$C$19))</f>
        <v>35</v>
      </c>
      <c r="G178" s="17"/>
      <c r="H178" s="17"/>
    </row>
    <row r="179" spans="1:8" x14ac:dyDescent="0.2">
      <c r="A179" s="4">
        <v>17.2</v>
      </c>
      <c r="B179" s="4">
        <f ca="1">IF(AND(Daten_WP!$D$22="WAHR",$C$3&gt;0),A179,0)</f>
        <v>0</v>
      </c>
      <c r="C179" s="16" t="e">
        <f t="shared" ca="1" si="2"/>
        <v>#DIV/0!</v>
      </c>
      <c r="D179" s="4">
        <f ca="1">IF(Bezug!$G$2=1,Planungsrichtwerte_Übersicht!$C$5,IF(Bezug!$G$2=2,Planungsrichtwerte_Übersicht!$C$11,Planungsrichtwerte_Übersicht!$C$17))</f>
        <v>45</v>
      </c>
      <c r="E179" s="4">
        <f ca="1">IF(Bezug!$G$2=1,Planungsrichtwerte_Übersicht!$C$6,IF(Bezug!$G$2=2,"-",Planungsrichtwerte_Übersicht!$C$18))</f>
        <v>40</v>
      </c>
      <c r="F179" s="4">
        <f ca="1">IF(Bezug!$G$2=1,Planungsrichtwerte_Übersicht!$C$7,IF(Bezug!$G$2=2,Planungsrichtwerte_Übersicht!$C$13,Planungsrichtwerte_Übersicht!$C$19))</f>
        <v>35</v>
      </c>
      <c r="G179" s="17"/>
      <c r="H179" s="17"/>
    </row>
    <row r="180" spans="1:8" x14ac:dyDescent="0.2">
      <c r="A180" s="4">
        <v>17.3</v>
      </c>
      <c r="B180" s="4">
        <f ca="1">IF(AND(Daten_WP!$D$22="WAHR",$C$3&gt;0),A180,0)</f>
        <v>0</v>
      </c>
      <c r="C180" s="16" t="e">
        <f t="shared" ca="1" si="2"/>
        <v>#DIV/0!</v>
      </c>
      <c r="D180" s="4">
        <f ca="1">IF(Bezug!$G$2=1,Planungsrichtwerte_Übersicht!$C$5,IF(Bezug!$G$2=2,Planungsrichtwerte_Übersicht!$C$11,Planungsrichtwerte_Übersicht!$C$17))</f>
        <v>45</v>
      </c>
      <c r="E180" s="4">
        <f ca="1">IF(Bezug!$G$2=1,Planungsrichtwerte_Übersicht!$C$6,IF(Bezug!$G$2=2,"-",Planungsrichtwerte_Übersicht!$C$18))</f>
        <v>40</v>
      </c>
      <c r="F180" s="4">
        <f ca="1">IF(Bezug!$G$2=1,Planungsrichtwerte_Übersicht!$C$7,IF(Bezug!$G$2=2,Planungsrichtwerte_Übersicht!$C$13,Planungsrichtwerte_Übersicht!$C$19))</f>
        <v>35</v>
      </c>
      <c r="G180" s="17"/>
      <c r="H180" s="17"/>
    </row>
    <row r="181" spans="1:8" x14ac:dyDescent="0.2">
      <c r="A181" s="4">
        <v>17.399999999999999</v>
      </c>
      <c r="B181" s="4">
        <f ca="1">IF(AND(Daten_WP!$D$22="WAHR",$C$3&gt;0),A181,0)</f>
        <v>0</v>
      </c>
      <c r="C181" s="16" t="e">
        <f t="shared" ca="1" si="2"/>
        <v>#DIV/0!</v>
      </c>
      <c r="D181" s="4">
        <f ca="1">IF(Bezug!$G$2=1,Planungsrichtwerte_Übersicht!$C$5,IF(Bezug!$G$2=2,Planungsrichtwerte_Übersicht!$C$11,Planungsrichtwerte_Übersicht!$C$17))</f>
        <v>45</v>
      </c>
      <c r="E181" s="4">
        <f ca="1">IF(Bezug!$G$2=1,Planungsrichtwerte_Übersicht!$C$6,IF(Bezug!$G$2=2,"-",Planungsrichtwerte_Übersicht!$C$18))</f>
        <v>40</v>
      </c>
      <c r="F181" s="4">
        <f ca="1">IF(Bezug!$G$2=1,Planungsrichtwerte_Übersicht!$C$7,IF(Bezug!$G$2=2,Planungsrichtwerte_Übersicht!$C$13,Planungsrichtwerte_Übersicht!$C$19))</f>
        <v>35</v>
      </c>
      <c r="G181" s="17"/>
      <c r="H181" s="17"/>
    </row>
    <row r="182" spans="1:8" x14ac:dyDescent="0.2">
      <c r="A182" s="4">
        <v>17.5</v>
      </c>
      <c r="B182" s="4">
        <f ca="1">IF(AND(Daten_WP!$D$22="WAHR",$C$3&gt;0),A182,0)</f>
        <v>0</v>
      </c>
      <c r="C182" s="16" t="e">
        <f t="shared" ca="1" si="2"/>
        <v>#DIV/0!</v>
      </c>
      <c r="D182" s="4">
        <f ca="1">IF(Bezug!$G$2=1,Planungsrichtwerte_Übersicht!$C$5,IF(Bezug!$G$2=2,Planungsrichtwerte_Übersicht!$C$11,Planungsrichtwerte_Übersicht!$C$17))</f>
        <v>45</v>
      </c>
      <c r="E182" s="4">
        <f ca="1">IF(Bezug!$G$2=1,Planungsrichtwerte_Übersicht!$C$6,IF(Bezug!$G$2=2,"-",Planungsrichtwerte_Übersicht!$C$18))</f>
        <v>40</v>
      </c>
      <c r="F182" s="4">
        <f ca="1">IF(Bezug!$G$2=1,Planungsrichtwerte_Übersicht!$C$7,IF(Bezug!$G$2=2,Planungsrichtwerte_Übersicht!$C$13,Planungsrichtwerte_Übersicht!$C$19))</f>
        <v>35</v>
      </c>
      <c r="G182" s="17"/>
      <c r="H182" s="17"/>
    </row>
    <row r="183" spans="1:8" x14ac:dyDescent="0.2">
      <c r="A183" s="4">
        <v>17.600000000000001</v>
      </c>
      <c r="B183" s="4">
        <f ca="1">IF(AND(Daten_WP!$D$22="WAHR",$C$3&gt;0),A183,0)</f>
        <v>0</v>
      </c>
      <c r="C183" s="16" t="e">
        <f t="shared" ca="1" si="2"/>
        <v>#DIV/0!</v>
      </c>
      <c r="D183" s="4">
        <f ca="1">IF(Bezug!$G$2=1,Planungsrichtwerte_Übersicht!$C$5,IF(Bezug!$G$2=2,Planungsrichtwerte_Übersicht!$C$11,Planungsrichtwerte_Übersicht!$C$17))</f>
        <v>45</v>
      </c>
      <c r="E183" s="4">
        <f ca="1">IF(Bezug!$G$2=1,Planungsrichtwerte_Übersicht!$C$6,IF(Bezug!$G$2=2,"-",Planungsrichtwerte_Übersicht!$C$18))</f>
        <v>40</v>
      </c>
      <c r="F183" s="4">
        <f ca="1">IF(Bezug!$G$2=1,Planungsrichtwerte_Übersicht!$C$7,IF(Bezug!$G$2=2,Planungsrichtwerte_Übersicht!$C$13,Planungsrichtwerte_Übersicht!$C$19))</f>
        <v>35</v>
      </c>
      <c r="G183" s="17"/>
      <c r="H183" s="17"/>
    </row>
    <row r="184" spans="1:8" x14ac:dyDescent="0.2">
      <c r="A184" s="4">
        <v>17.7</v>
      </c>
      <c r="B184" s="4">
        <f ca="1">IF(AND(Daten_WP!$D$22="WAHR",$C$3&gt;0),A184,0)</f>
        <v>0</v>
      </c>
      <c r="C184" s="16" t="e">
        <f t="shared" ca="1" si="2"/>
        <v>#DIV/0!</v>
      </c>
      <c r="D184" s="4">
        <f ca="1">IF(Bezug!$G$2=1,Planungsrichtwerte_Übersicht!$C$5,IF(Bezug!$G$2=2,Planungsrichtwerte_Übersicht!$C$11,Planungsrichtwerte_Übersicht!$C$17))</f>
        <v>45</v>
      </c>
      <c r="E184" s="4">
        <f ca="1">IF(Bezug!$G$2=1,Planungsrichtwerte_Übersicht!$C$6,IF(Bezug!$G$2=2,"-",Planungsrichtwerte_Übersicht!$C$18))</f>
        <v>40</v>
      </c>
      <c r="F184" s="4">
        <f ca="1">IF(Bezug!$G$2=1,Planungsrichtwerte_Übersicht!$C$7,IF(Bezug!$G$2=2,Planungsrichtwerte_Übersicht!$C$13,Planungsrichtwerte_Übersicht!$C$19))</f>
        <v>35</v>
      </c>
      <c r="G184" s="17"/>
      <c r="H184" s="17"/>
    </row>
    <row r="185" spans="1:8" x14ac:dyDescent="0.2">
      <c r="A185" s="4">
        <v>17.8</v>
      </c>
      <c r="B185" s="4">
        <f ca="1">IF(AND(Daten_WP!$D$22="WAHR",$C$3&gt;0),A185,0)</f>
        <v>0</v>
      </c>
      <c r="C185" s="16" t="e">
        <f t="shared" ca="1" si="2"/>
        <v>#DIV/0!</v>
      </c>
      <c r="D185" s="4">
        <f ca="1">IF(Bezug!$G$2=1,Planungsrichtwerte_Übersicht!$C$5,IF(Bezug!$G$2=2,Planungsrichtwerte_Übersicht!$C$11,Planungsrichtwerte_Übersicht!$C$17))</f>
        <v>45</v>
      </c>
      <c r="E185" s="4">
        <f ca="1">IF(Bezug!$G$2=1,Planungsrichtwerte_Übersicht!$C$6,IF(Bezug!$G$2=2,"-",Planungsrichtwerte_Übersicht!$C$18))</f>
        <v>40</v>
      </c>
      <c r="F185" s="4">
        <f ca="1">IF(Bezug!$G$2=1,Planungsrichtwerte_Übersicht!$C$7,IF(Bezug!$G$2=2,Planungsrichtwerte_Übersicht!$C$13,Planungsrichtwerte_Übersicht!$C$19))</f>
        <v>35</v>
      </c>
      <c r="G185" s="17"/>
      <c r="H185" s="17"/>
    </row>
    <row r="186" spans="1:8" x14ac:dyDescent="0.2">
      <c r="A186" s="4">
        <v>17.899999999999999</v>
      </c>
      <c r="B186" s="4">
        <f ca="1">IF(AND(Daten_WP!$D$22="WAHR",$C$3&gt;0),A186,0)</f>
        <v>0</v>
      </c>
      <c r="C186" s="16" t="e">
        <f t="shared" ca="1" si="2"/>
        <v>#DIV/0!</v>
      </c>
      <c r="D186" s="4">
        <f ca="1">IF(Bezug!$G$2=1,Planungsrichtwerte_Übersicht!$C$5,IF(Bezug!$G$2=2,Planungsrichtwerte_Übersicht!$C$11,Planungsrichtwerte_Übersicht!$C$17))</f>
        <v>45</v>
      </c>
      <c r="E186" s="4">
        <f ca="1">IF(Bezug!$G$2=1,Planungsrichtwerte_Übersicht!$C$6,IF(Bezug!$G$2=2,"-",Planungsrichtwerte_Übersicht!$C$18))</f>
        <v>40</v>
      </c>
      <c r="F186" s="4">
        <f ca="1">IF(Bezug!$G$2=1,Planungsrichtwerte_Übersicht!$C$7,IF(Bezug!$G$2=2,Planungsrichtwerte_Übersicht!$C$13,Planungsrichtwerte_Übersicht!$C$19))</f>
        <v>35</v>
      </c>
      <c r="G186" s="17"/>
      <c r="H186" s="17"/>
    </row>
    <row r="187" spans="1:8" x14ac:dyDescent="0.2">
      <c r="A187" s="4">
        <v>18</v>
      </c>
      <c r="B187" s="4">
        <f ca="1">IF(AND(Daten_WP!$D$22="WAHR",$C$3&gt;0),A187,0)</f>
        <v>0</v>
      </c>
      <c r="C187" s="16" t="e">
        <f t="shared" ca="1" si="2"/>
        <v>#DIV/0!</v>
      </c>
      <c r="D187" s="4">
        <f ca="1">IF(Bezug!$G$2=1,Planungsrichtwerte_Übersicht!$C$5,IF(Bezug!$G$2=2,Planungsrichtwerte_Übersicht!$C$11,Planungsrichtwerte_Übersicht!$C$17))</f>
        <v>45</v>
      </c>
      <c r="E187" s="4">
        <f ca="1">IF(Bezug!$G$2=1,Planungsrichtwerte_Übersicht!$C$6,IF(Bezug!$G$2=2,"-",Planungsrichtwerte_Übersicht!$C$18))</f>
        <v>40</v>
      </c>
      <c r="F187" s="4">
        <f ca="1">IF(Bezug!$G$2=1,Planungsrichtwerte_Übersicht!$C$7,IF(Bezug!$G$2=2,Planungsrichtwerte_Übersicht!$C$13,Planungsrichtwerte_Übersicht!$C$19))</f>
        <v>35</v>
      </c>
      <c r="G187" s="17"/>
      <c r="H187" s="17"/>
    </row>
    <row r="188" spans="1:8" x14ac:dyDescent="0.2">
      <c r="A188" s="4">
        <v>18.100000000000001</v>
      </c>
      <c r="B188" s="4">
        <f ca="1">IF(AND(Daten_WP!$D$22="WAHR",$C$3&gt;0),A188,0)</f>
        <v>0</v>
      </c>
      <c r="C188" s="16" t="e">
        <f t="shared" ca="1" si="2"/>
        <v>#DIV/0!</v>
      </c>
      <c r="D188" s="4">
        <f ca="1">IF(Bezug!$G$2=1,Planungsrichtwerte_Übersicht!$C$5,IF(Bezug!$G$2=2,Planungsrichtwerte_Übersicht!$C$11,Planungsrichtwerte_Übersicht!$C$17))</f>
        <v>45</v>
      </c>
      <c r="E188" s="4">
        <f ca="1">IF(Bezug!$G$2=1,Planungsrichtwerte_Übersicht!$C$6,IF(Bezug!$G$2=2,"-",Planungsrichtwerte_Übersicht!$C$18))</f>
        <v>40</v>
      </c>
      <c r="F188" s="4">
        <f ca="1">IF(Bezug!$G$2=1,Planungsrichtwerte_Übersicht!$C$7,IF(Bezug!$G$2=2,Planungsrichtwerte_Übersicht!$C$13,Planungsrichtwerte_Übersicht!$C$19))</f>
        <v>35</v>
      </c>
      <c r="G188" s="17"/>
      <c r="H188" s="17"/>
    </row>
    <row r="189" spans="1:8" x14ac:dyDescent="0.2">
      <c r="A189" s="4">
        <v>18.2</v>
      </c>
      <c r="B189" s="4">
        <f ca="1">IF(AND(Daten_WP!$D$22="WAHR",$C$3&gt;0),A189,0)</f>
        <v>0</v>
      </c>
      <c r="C189" s="16" t="e">
        <f t="shared" ca="1" si="2"/>
        <v>#DIV/0!</v>
      </c>
      <c r="D189" s="4">
        <f ca="1">IF(Bezug!$G$2=1,Planungsrichtwerte_Übersicht!$C$5,IF(Bezug!$G$2=2,Planungsrichtwerte_Übersicht!$C$11,Planungsrichtwerte_Übersicht!$C$17))</f>
        <v>45</v>
      </c>
      <c r="E189" s="4">
        <f ca="1">IF(Bezug!$G$2=1,Planungsrichtwerte_Übersicht!$C$6,IF(Bezug!$G$2=2,"-",Planungsrichtwerte_Übersicht!$C$18))</f>
        <v>40</v>
      </c>
      <c r="F189" s="4">
        <f ca="1">IF(Bezug!$G$2=1,Planungsrichtwerte_Übersicht!$C$7,IF(Bezug!$G$2=2,Planungsrichtwerte_Übersicht!$C$13,Planungsrichtwerte_Übersicht!$C$19))</f>
        <v>35</v>
      </c>
      <c r="G189" s="17"/>
      <c r="H189" s="17"/>
    </row>
    <row r="190" spans="1:8" x14ac:dyDescent="0.2">
      <c r="A190" s="4">
        <v>18.3</v>
      </c>
      <c r="B190" s="4">
        <f ca="1">IF(AND(Daten_WP!$D$22="WAHR",$C$3&gt;0),A190,0)</f>
        <v>0</v>
      </c>
      <c r="C190" s="16" t="e">
        <f t="shared" ca="1" si="2"/>
        <v>#DIV/0!</v>
      </c>
      <c r="D190" s="4">
        <f ca="1">IF(Bezug!$G$2=1,Planungsrichtwerte_Übersicht!$C$5,IF(Bezug!$G$2=2,Planungsrichtwerte_Übersicht!$C$11,Planungsrichtwerte_Übersicht!$C$17))</f>
        <v>45</v>
      </c>
      <c r="E190" s="4">
        <f ca="1">IF(Bezug!$G$2=1,Planungsrichtwerte_Übersicht!$C$6,IF(Bezug!$G$2=2,"-",Planungsrichtwerte_Übersicht!$C$18))</f>
        <v>40</v>
      </c>
      <c r="F190" s="4">
        <f ca="1">IF(Bezug!$G$2=1,Planungsrichtwerte_Übersicht!$C$7,IF(Bezug!$G$2=2,Planungsrichtwerte_Übersicht!$C$13,Planungsrichtwerte_Übersicht!$C$19))</f>
        <v>35</v>
      </c>
      <c r="G190" s="17"/>
      <c r="H190" s="17"/>
    </row>
    <row r="191" spans="1:8" x14ac:dyDescent="0.2">
      <c r="A191" s="4">
        <v>18.399999999999999</v>
      </c>
      <c r="B191" s="4">
        <f ca="1">IF(AND(Daten_WP!$D$22="WAHR",$C$3&gt;0),A191,0)</f>
        <v>0</v>
      </c>
      <c r="C191" s="16" t="e">
        <f t="shared" ca="1" si="2"/>
        <v>#DIV/0!</v>
      </c>
      <c r="D191" s="4">
        <f ca="1">IF(Bezug!$G$2=1,Planungsrichtwerte_Übersicht!$C$5,IF(Bezug!$G$2=2,Planungsrichtwerte_Übersicht!$C$11,Planungsrichtwerte_Übersicht!$C$17))</f>
        <v>45</v>
      </c>
      <c r="E191" s="4">
        <f ca="1">IF(Bezug!$G$2=1,Planungsrichtwerte_Übersicht!$C$6,IF(Bezug!$G$2=2,"-",Planungsrichtwerte_Übersicht!$C$18))</f>
        <v>40</v>
      </c>
      <c r="F191" s="4">
        <f ca="1">IF(Bezug!$G$2=1,Planungsrichtwerte_Übersicht!$C$7,IF(Bezug!$G$2=2,Planungsrichtwerte_Übersicht!$C$13,Planungsrichtwerte_Übersicht!$C$19))</f>
        <v>35</v>
      </c>
      <c r="G191" s="17"/>
      <c r="H191" s="17"/>
    </row>
    <row r="192" spans="1:8" x14ac:dyDescent="0.2">
      <c r="A192" s="4">
        <v>18.5</v>
      </c>
      <c r="B192" s="4">
        <f ca="1">IF(AND(Daten_WP!$D$22="WAHR",$C$3&gt;0),A192,0)</f>
        <v>0</v>
      </c>
      <c r="C192" s="16" t="e">
        <f t="shared" ca="1" si="2"/>
        <v>#DIV/0!</v>
      </c>
      <c r="D192" s="4">
        <f ca="1">IF(Bezug!$G$2=1,Planungsrichtwerte_Übersicht!$C$5,IF(Bezug!$G$2=2,Planungsrichtwerte_Übersicht!$C$11,Planungsrichtwerte_Übersicht!$C$17))</f>
        <v>45</v>
      </c>
      <c r="E192" s="4">
        <f ca="1">IF(Bezug!$G$2=1,Planungsrichtwerte_Übersicht!$C$6,IF(Bezug!$G$2=2,"-",Planungsrichtwerte_Übersicht!$C$18))</f>
        <v>40</v>
      </c>
      <c r="F192" s="4">
        <f ca="1">IF(Bezug!$G$2=1,Planungsrichtwerte_Übersicht!$C$7,IF(Bezug!$G$2=2,Planungsrichtwerte_Übersicht!$C$13,Planungsrichtwerte_Übersicht!$C$19))</f>
        <v>35</v>
      </c>
      <c r="G192" s="17"/>
      <c r="H192" s="17"/>
    </row>
    <row r="193" spans="1:8" x14ac:dyDescent="0.2">
      <c r="A193" s="4">
        <v>18.600000000000001</v>
      </c>
      <c r="B193" s="4">
        <f ca="1">IF(AND(Daten_WP!$D$22="WAHR",$C$3&gt;0),A193,0)</f>
        <v>0</v>
      </c>
      <c r="C193" s="16" t="e">
        <f t="shared" ca="1" si="2"/>
        <v>#DIV/0!</v>
      </c>
      <c r="D193" s="4">
        <f ca="1">IF(Bezug!$G$2=1,Planungsrichtwerte_Übersicht!$C$5,IF(Bezug!$G$2=2,Planungsrichtwerte_Übersicht!$C$11,Planungsrichtwerte_Übersicht!$C$17))</f>
        <v>45</v>
      </c>
      <c r="E193" s="4">
        <f ca="1">IF(Bezug!$G$2=1,Planungsrichtwerte_Übersicht!$C$6,IF(Bezug!$G$2=2,"-",Planungsrichtwerte_Übersicht!$C$18))</f>
        <v>40</v>
      </c>
      <c r="F193" s="4">
        <f ca="1">IF(Bezug!$G$2=1,Planungsrichtwerte_Übersicht!$C$7,IF(Bezug!$G$2=2,Planungsrichtwerte_Übersicht!$C$13,Planungsrichtwerte_Übersicht!$C$19))</f>
        <v>35</v>
      </c>
      <c r="G193" s="17"/>
      <c r="H193" s="17"/>
    </row>
    <row r="194" spans="1:8" x14ac:dyDescent="0.2">
      <c r="A194" s="4">
        <v>18.7</v>
      </c>
      <c r="B194" s="4">
        <f ca="1">IF(AND(Daten_WP!$D$22="WAHR",$C$3&gt;0),A194,0)</f>
        <v>0</v>
      </c>
      <c r="C194" s="16" t="e">
        <f t="shared" ca="1" si="2"/>
        <v>#DIV/0!</v>
      </c>
      <c r="D194" s="4">
        <f ca="1">IF(Bezug!$G$2=1,Planungsrichtwerte_Übersicht!$C$5,IF(Bezug!$G$2=2,Planungsrichtwerte_Übersicht!$C$11,Planungsrichtwerte_Übersicht!$C$17))</f>
        <v>45</v>
      </c>
      <c r="E194" s="4">
        <f ca="1">IF(Bezug!$G$2=1,Planungsrichtwerte_Übersicht!$C$6,IF(Bezug!$G$2=2,"-",Planungsrichtwerte_Übersicht!$C$18))</f>
        <v>40</v>
      </c>
      <c r="F194" s="4">
        <f ca="1">IF(Bezug!$G$2=1,Planungsrichtwerte_Übersicht!$C$7,IF(Bezug!$G$2=2,Planungsrichtwerte_Übersicht!$C$13,Planungsrichtwerte_Übersicht!$C$19))</f>
        <v>35</v>
      </c>
      <c r="G194" s="17"/>
      <c r="H194" s="17"/>
    </row>
    <row r="195" spans="1:8" x14ac:dyDescent="0.2">
      <c r="A195" s="4">
        <v>18.8</v>
      </c>
      <c r="B195" s="4">
        <f ca="1">IF(AND(Daten_WP!$D$22="WAHR",$C$3&gt;0),A195,0)</f>
        <v>0</v>
      </c>
      <c r="C195" s="16" t="e">
        <f t="shared" ca="1" si="2"/>
        <v>#DIV/0!</v>
      </c>
      <c r="D195" s="4">
        <f ca="1">IF(Bezug!$G$2=1,Planungsrichtwerte_Übersicht!$C$5,IF(Bezug!$G$2=2,Planungsrichtwerte_Übersicht!$C$11,Planungsrichtwerte_Übersicht!$C$17))</f>
        <v>45</v>
      </c>
      <c r="E195" s="4">
        <f ca="1">IF(Bezug!$G$2=1,Planungsrichtwerte_Übersicht!$C$6,IF(Bezug!$G$2=2,"-",Planungsrichtwerte_Übersicht!$C$18))</f>
        <v>40</v>
      </c>
      <c r="F195" s="4">
        <f ca="1">IF(Bezug!$G$2=1,Planungsrichtwerte_Übersicht!$C$7,IF(Bezug!$G$2=2,Planungsrichtwerte_Übersicht!$C$13,Planungsrichtwerte_Übersicht!$C$19))</f>
        <v>35</v>
      </c>
      <c r="G195" s="17"/>
      <c r="H195" s="17"/>
    </row>
    <row r="196" spans="1:8" x14ac:dyDescent="0.2">
      <c r="A196" s="4">
        <v>18.899999999999999</v>
      </c>
      <c r="B196" s="4">
        <f ca="1">IF(AND(Daten_WP!$D$22="WAHR",$C$3&gt;0),A196,0)</f>
        <v>0</v>
      </c>
      <c r="C196" s="16" t="e">
        <f t="shared" ca="1" si="2"/>
        <v>#DIV/0!</v>
      </c>
      <c r="D196" s="4">
        <f ca="1">IF(Bezug!$G$2=1,Planungsrichtwerte_Übersicht!$C$5,IF(Bezug!$G$2=2,Planungsrichtwerte_Übersicht!$C$11,Planungsrichtwerte_Übersicht!$C$17))</f>
        <v>45</v>
      </c>
      <c r="E196" s="4">
        <f ca="1">IF(Bezug!$G$2=1,Planungsrichtwerte_Übersicht!$C$6,IF(Bezug!$G$2=2,"-",Planungsrichtwerte_Übersicht!$C$18))</f>
        <v>40</v>
      </c>
      <c r="F196" s="4">
        <f ca="1">IF(Bezug!$G$2=1,Planungsrichtwerte_Übersicht!$C$7,IF(Bezug!$G$2=2,Planungsrichtwerte_Übersicht!$C$13,Planungsrichtwerte_Übersicht!$C$19))</f>
        <v>35</v>
      </c>
      <c r="G196" s="17"/>
      <c r="H196" s="17"/>
    </row>
    <row r="197" spans="1:8" x14ac:dyDescent="0.2">
      <c r="A197" s="4">
        <v>19</v>
      </c>
      <c r="B197" s="4">
        <f ca="1">IF(AND(Daten_WP!$D$22="WAHR",$C$3&gt;0),A197,0)</f>
        <v>0</v>
      </c>
      <c r="C197" s="16" t="e">
        <f t="shared" ca="1" si="2"/>
        <v>#DIV/0!</v>
      </c>
      <c r="D197" s="4">
        <f ca="1">IF(Bezug!$G$2=1,Planungsrichtwerte_Übersicht!$C$5,IF(Bezug!$G$2=2,Planungsrichtwerte_Übersicht!$C$11,Planungsrichtwerte_Übersicht!$C$17))</f>
        <v>45</v>
      </c>
      <c r="E197" s="4">
        <f ca="1">IF(Bezug!$G$2=1,Planungsrichtwerte_Übersicht!$C$6,IF(Bezug!$G$2=2,"-",Planungsrichtwerte_Übersicht!$C$18))</f>
        <v>40</v>
      </c>
      <c r="F197" s="4">
        <f ca="1">IF(Bezug!$G$2=1,Planungsrichtwerte_Übersicht!$C$7,IF(Bezug!$G$2=2,Planungsrichtwerte_Übersicht!$C$13,Planungsrichtwerte_Übersicht!$C$19))</f>
        <v>35</v>
      </c>
      <c r="G197" s="17"/>
      <c r="H197" s="17"/>
    </row>
    <row r="198" spans="1:8" x14ac:dyDescent="0.2">
      <c r="A198" s="4">
        <v>19.100000000000001</v>
      </c>
      <c r="B198" s="4">
        <f ca="1">IF(AND(Daten_WP!$D$22="WAHR",$C$3&gt;0),A198,0)</f>
        <v>0</v>
      </c>
      <c r="C198" s="16" t="e">
        <f t="shared" ca="1" si="2"/>
        <v>#DIV/0!</v>
      </c>
      <c r="D198" s="4">
        <f ca="1">IF(Bezug!$G$2=1,Planungsrichtwerte_Übersicht!$C$5,IF(Bezug!$G$2=2,Planungsrichtwerte_Übersicht!$C$11,Planungsrichtwerte_Übersicht!$C$17))</f>
        <v>45</v>
      </c>
      <c r="E198" s="4">
        <f ca="1">IF(Bezug!$G$2=1,Planungsrichtwerte_Übersicht!$C$6,IF(Bezug!$G$2=2,"-",Planungsrichtwerte_Übersicht!$C$18))</f>
        <v>40</v>
      </c>
      <c r="F198" s="4">
        <f ca="1">IF(Bezug!$G$2=1,Planungsrichtwerte_Übersicht!$C$7,IF(Bezug!$G$2=2,Planungsrichtwerte_Übersicht!$C$13,Planungsrichtwerte_Übersicht!$C$19))</f>
        <v>35</v>
      </c>
      <c r="G198" s="17"/>
      <c r="H198" s="17"/>
    </row>
    <row r="199" spans="1:8" x14ac:dyDescent="0.2">
      <c r="A199" s="4">
        <v>19.2</v>
      </c>
      <c r="B199" s="4">
        <f ca="1">IF(AND(Daten_WP!$D$22="WAHR",$C$3&gt;0),A199,0)</f>
        <v>0</v>
      </c>
      <c r="C199" s="16" t="e">
        <f t="shared" ca="1" si="2"/>
        <v>#DIV/0!</v>
      </c>
      <c r="D199" s="4">
        <f ca="1">IF(Bezug!$G$2=1,Planungsrichtwerte_Übersicht!$C$5,IF(Bezug!$G$2=2,Planungsrichtwerte_Übersicht!$C$11,Planungsrichtwerte_Übersicht!$C$17))</f>
        <v>45</v>
      </c>
      <c r="E199" s="4">
        <f ca="1">IF(Bezug!$G$2=1,Planungsrichtwerte_Übersicht!$C$6,IF(Bezug!$G$2=2,"-",Planungsrichtwerte_Übersicht!$C$18))</f>
        <v>40</v>
      </c>
      <c r="F199" s="4">
        <f ca="1">IF(Bezug!$G$2=1,Planungsrichtwerte_Übersicht!$C$7,IF(Bezug!$G$2=2,Planungsrichtwerte_Übersicht!$C$13,Planungsrichtwerte_Übersicht!$C$19))</f>
        <v>35</v>
      </c>
      <c r="G199" s="17"/>
      <c r="H199" s="17"/>
    </row>
    <row r="200" spans="1:8" x14ac:dyDescent="0.2">
      <c r="A200" s="4">
        <v>19.3</v>
      </c>
      <c r="B200" s="4">
        <f ca="1">IF(AND(Daten_WP!$D$22="WAHR",$C$3&gt;0),A200,0)</f>
        <v>0</v>
      </c>
      <c r="C200" s="16" t="e">
        <f t="shared" ca="1" si="2"/>
        <v>#DIV/0!</v>
      </c>
      <c r="D200" s="4">
        <f ca="1">IF(Bezug!$G$2=1,Planungsrichtwerte_Übersicht!$C$5,IF(Bezug!$G$2=2,Planungsrichtwerte_Übersicht!$C$11,Planungsrichtwerte_Übersicht!$C$17))</f>
        <v>45</v>
      </c>
      <c r="E200" s="4">
        <f ca="1">IF(Bezug!$G$2=1,Planungsrichtwerte_Übersicht!$C$6,IF(Bezug!$G$2=2,"-",Planungsrichtwerte_Übersicht!$C$18))</f>
        <v>40</v>
      </c>
      <c r="F200" s="4">
        <f ca="1">IF(Bezug!$G$2=1,Planungsrichtwerte_Übersicht!$C$7,IF(Bezug!$G$2=2,Planungsrichtwerte_Übersicht!$C$13,Planungsrichtwerte_Übersicht!$C$19))</f>
        <v>35</v>
      </c>
      <c r="G200" s="17"/>
      <c r="H200" s="17"/>
    </row>
    <row r="201" spans="1:8" x14ac:dyDescent="0.2">
      <c r="A201" s="4">
        <v>19.399999999999999</v>
      </c>
      <c r="B201" s="4">
        <f ca="1">IF(AND(Daten_WP!$D$22="WAHR",$C$3&gt;0),A201,0)</f>
        <v>0</v>
      </c>
      <c r="C201" s="16" t="e">
        <f t="shared" ref="C201:C264" ca="1" si="3">$C$3+10*LOG($C$2/(4*PI()*B201^2))+$C$4+$C$5</f>
        <v>#DIV/0!</v>
      </c>
      <c r="D201" s="4">
        <f ca="1">IF(Bezug!$G$2=1,Planungsrichtwerte_Übersicht!$C$5,IF(Bezug!$G$2=2,Planungsrichtwerte_Übersicht!$C$11,Planungsrichtwerte_Übersicht!$C$17))</f>
        <v>45</v>
      </c>
      <c r="E201" s="4">
        <f ca="1">IF(Bezug!$G$2=1,Planungsrichtwerte_Übersicht!$C$6,IF(Bezug!$G$2=2,"-",Planungsrichtwerte_Übersicht!$C$18))</f>
        <v>40</v>
      </c>
      <c r="F201" s="4">
        <f ca="1">IF(Bezug!$G$2=1,Planungsrichtwerte_Übersicht!$C$7,IF(Bezug!$G$2=2,Planungsrichtwerte_Übersicht!$C$13,Planungsrichtwerte_Übersicht!$C$19))</f>
        <v>35</v>
      </c>
      <c r="G201" s="17"/>
      <c r="H201" s="17"/>
    </row>
    <row r="202" spans="1:8" x14ac:dyDescent="0.2">
      <c r="A202" s="4">
        <v>19.5</v>
      </c>
      <c r="B202" s="4">
        <f ca="1">IF(AND(Daten_WP!$D$22="WAHR",$C$3&gt;0),A202,0)</f>
        <v>0</v>
      </c>
      <c r="C202" s="16" t="e">
        <f t="shared" ca="1" si="3"/>
        <v>#DIV/0!</v>
      </c>
      <c r="D202" s="4">
        <f ca="1">IF(Bezug!$G$2=1,Planungsrichtwerte_Übersicht!$C$5,IF(Bezug!$G$2=2,Planungsrichtwerte_Übersicht!$C$11,Planungsrichtwerte_Übersicht!$C$17))</f>
        <v>45</v>
      </c>
      <c r="E202" s="4">
        <f ca="1">IF(Bezug!$G$2=1,Planungsrichtwerte_Übersicht!$C$6,IF(Bezug!$G$2=2,"-",Planungsrichtwerte_Übersicht!$C$18))</f>
        <v>40</v>
      </c>
      <c r="F202" s="4">
        <f ca="1">IF(Bezug!$G$2=1,Planungsrichtwerte_Übersicht!$C$7,IF(Bezug!$G$2=2,Planungsrichtwerte_Übersicht!$C$13,Planungsrichtwerte_Übersicht!$C$19))</f>
        <v>35</v>
      </c>
      <c r="G202" s="17"/>
      <c r="H202" s="17"/>
    </row>
    <row r="203" spans="1:8" x14ac:dyDescent="0.2">
      <c r="A203" s="4">
        <v>19.600000000000001</v>
      </c>
      <c r="B203" s="4">
        <f ca="1">IF(AND(Daten_WP!$D$22="WAHR",$C$3&gt;0),A203,0)</f>
        <v>0</v>
      </c>
      <c r="C203" s="16" t="e">
        <f t="shared" ca="1" si="3"/>
        <v>#DIV/0!</v>
      </c>
      <c r="D203" s="4">
        <f ca="1">IF(Bezug!$G$2=1,Planungsrichtwerte_Übersicht!$C$5,IF(Bezug!$G$2=2,Planungsrichtwerte_Übersicht!$C$11,Planungsrichtwerte_Übersicht!$C$17))</f>
        <v>45</v>
      </c>
      <c r="E203" s="4">
        <f ca="1">IF(Bezug!$G$2=1,Planungsrichtwerte_Übersicht!$C$6,IF(Bezug!$G$2=2,"-",Planungsrichtwerte_Übersicht!$C$18))</f>
        <v>40</v>
      </c>
      <c r="F203" s="4">
        <f ca="1">IF(Bezug!$G$2=1,Planungsrichtwerte_Übersicht!$C$7,IF(Bezug!$G$2=2,Planungsrichtwerte_Übersicht!$C$13,Planungsrichtwerte_Übersicht!$C$19))</f>
        <v>35</v>
      </c>
      <c r="G203" s="17"/>
      <c r="H203" s="17"/>
    </row>
    <row r="204" spans="1:8" x14ac:dyDescent="0.2">
      <c r="A204" s="4">
        <v>19.7</v>
      </c>
      <c r="B204" s="4">
        <f ca="1">IF(AND(Daten_WP!$D$22="WAHR",$C$3&gt;0),A204,0)</f>
        <v>0</v>
      </c>
      <c r="C204" s="16" t="e">
        <f t="shared" ca="1" si="3"/>
        <v>#DIV/0!</v>
      </c>
      <c r="D204" s="4">
        <f ca="1">IF(Bezug!$G$2=1,Planungsrichtwerte_Übersicht!$C$5,IF(Bezug!$G$2=2,Planungsrichtwerte_Übersicht!$C$11,Planungsrichtwerte_Übersicht!$C$17))</f>
        <v>45</v>
      </c>
      <c r="E204" s="4">
        <f ca="1">IF(Bezug!$G$2=1,Planungsrichtwerte_Übersicht!$C$6,IF(Bezug!$G$2=2,"-",Planungsrichtwerte_Übersicht!$C$18))</f>
        <v>40</v>
      </c>
      <c r="F204" s="4">
        <f ca="1">IF(Bezug!$G$2=1,Planungsrichtwerte_Übersicht!$C$7,IF(Bezug!$G$2=2,Planungsrichtwerte_Übersicht!$C$13,Planungsrichtwerte_Übersicht!$C$19))</f>
        <v>35</v>
      </c>
      <c r="G204" s="17"/>
      <c r="H204" s="17"/>
    </row>
    <row r="205" spans="1:8" x14ac:dyDescent="0.2">
      <c r="A205" s="4">
        <v>19.8</v>
      </c>
      <c r="B205" s="4">
        <f ca="1">IF(AND(Daten_WP!$D$22="WAHR",$C$3&gt;0),A205,0)</f>
        <v>0</v>
      </c>
      <c r="C205" s="16" t="e">
        <f t="shared" ca="1" si="3"/>
        <v>#DIV/0!</v>
      </c>
      <c r="D205" s="4">
        <f ca="1">IF(Bezug!$G$2=1,Planungsrichtwerte_Übersicht!$C$5,IF(Bezug!$G$2=2,Planungsrichtwerte_Übersicht!$C$11,Planungsrichtwerte_Übersicht!$C$17))</f>
        <v>45</v>
      </c>
      <c r="E205" s="4">
        <f ca="1">IF(Bezug!$G$2=1,Planungsrichtwerte_Übersicht!$C$6,IF(Bezug!$G$2=2,"-",Planungsrichtwerte_Übersicht!$C$18))</f>
        <v>40</v>
      </c>
      <c r="F205" s="4">
        <f ca="1">IF(Bezug!$G$2=1,Planungsrichtwerte_Übersicht!$C$7,IF(Bezug!$G$2=2,Planungsrichtwerte_Übersicht!$C$13,Planungsrichtwerte_Übersicht!$C$19))</f>
        <v>35</v>
      </c>
      <c r="G205" s="17"/>
      <c r="H205" s="17"/>
    </row>
    <row r="206" spans="1:8" x14ac:dyDescent="0.2">
      <c r="A206" s="4">
        <v>19.899999999999999</v>
      </c>
      <c r="B206" s="4">
        <f ca="1">IF(AND(Daten_WP!$D$22="WAHR",$C$3&gt;0),A206,0)</f>
        <v>0</v>
      </c>
      <c r="C206" s="16" t="e">
        <f t="shared" ca="1" si="3"/>
        <v>#DIV/0!</v>
      </c>
      <c r="D206" s="4">
        <f ca="1">IF(Bezug!$G$2=1,Planungsrichtwerte_Übersicht!$C$5,IF(Bezug!$G$2=2,Planungsrichtwerte_Übersicht!$C$11,Planungsrichtwerte_Übersicht!$C$17))</f>
        <v>45</v>
      </c>
      <c r="E206" s="4">
        <f ca="1">IF(Bezug!$G$2=1,Planungsrichtwerte_Übersicht!$C$6,IF(Bezug!$G$2=2,"-",Planungsrichtwerte_Übersicht!$C$18))</f>
        <v>40</v>
      </c>
      <c r="F206" s="4">
        <f ca="1">IF(Bezug!$G$2=1,Planungsrichtwerte_Übersicht!$C$7,IF(Bezug!$G$2=2,Planungsrichtwerte_Übersicht!$C$13,Planungsrichtwerte_Übersicht!$C$19))</f>
        <v>35</v>
      </c>
      <c r="G206" s="17"/>
      <c r="H206" s="17"/>
    </row>
    <row r="207" spans="1:8" x14ac:dyDescent="0.2">
      <c r="A207" s="4">
        <v>20</v>
      </c>
      <c r="B207" s="4">
        <f ca="1">IF(AND(Daten_WP!$D$22="WAHR",$C$3&gt;0),A207,0)</f>
        <v>0</v>
      </c>
      <c r="C207" s="16" t="e">
        <f t="shared" ca="1" si="3"/>
        <v>#DIV/0!</v>
      </c>
      <c r="D207" s="4">
        <f ca="1">IF(Bezug!$G$2=1,Planungsrichtwerte_Übersicht!$C$5,IF(Bezug!$G$2=2,Planungsrichtwerte_Übersicht!$C$11,Planungsrichtwerte_Übersicht!$C$17))</f>
        <v>45</v>
      </c>
      <c r="E207" s="4">
        <f ca="1">IF(Bezug!$G$2=1,Planungsrichtwerte_Übersicht!$C$6,IF(Bezug!$G$2=2,"-",Planungsrichtwerte_Übersicht!$C$18))</f>
        <v>40</v>
      </c>
      <c r="F207" s="4">
        <f ca="1">IF(Bezug!$G$2=1,Planungsrichtwerte_Übersicht!$C$7,IF(Bezug!$G$2=2,Planungsrichtwerte_Übersicht!$C$13,Planungsrichtwerte_Übersicht!$C$19))</f>
        <v>35</v>
      </c>
      <c r="G207" s="17"/>
      <c r="H207" s="17"/>
    </row>
    <row r="208" spans="1:8" x14ac:dyDescent="0.2">
      <c r="A208" s="4">
        <v>20.100000000000001</v>
      </c>
      <c r="B208" s="4">
        <f ca="1">IF(AND(Daten_WP!$D$22="WAHR",$C$3&gt;0),A208,0)</f>
        <v>0</v>
      </c>
      <c r="C208" s="16" t="e">
        <f t="shared" ca="1" si="3"/>
        <v>#DIV/0!</v>
      </c>
      <c r="D208" s="4">
        <f ca="1">IF(Bezug!$G$2=1,Planungsrichtwerte_Übersicht!$C$5,IF(Bezug!$G$2=2,Planungsrichtwerte_Übersicht!$C$11,Planungsrichtwerte_Übersicht!$C$17))</f>
        <v>45</v>
      </c>
      <c r="E208" s="4">
        <f ca="1">IF(Bezug!$G$2=1,Planungsrichtwerte_Übersicht!$C$6,IF(Bezug!$G$2=2,"-",Planungsrichtwerte_Übersicht!$C$18))</f>
        <v>40</v>
      </c>
      <c r="F208" s="4">
        <f ca="1">IF(Bezug!$G$2=1,Planungsrichtwerte_Übersicht!$C$7,IF(Bezug!$G$2=2,Planungsrichtwerte_Übersicht!$C$13,Planungsrichtwerte_Übersicht!$C$19))</f>
        <v>35</v>
      </c>
      <c r="G208" s="17"/>
      <c r="H208" s="17"/>
    </row>
    <row r="209" spans="1:8" x14ac:dyDescent="0.2">
      <c r="A209" s="4">
        <v>20.2</v>
      </c>
      <c r="B209" s="4">
        <f ca="1">IF(AND(Daten_WP!$D$22="WAHR",$C$3&gt;0),A209,0)</f>
        <v>0</v>
      </c>
      <c r="C209" s="16" t="e">
        <f t="shared" ca="1" si="3"/>
        <v>#DIV/0!</v>
      </c>
      <c r="D209" s="4">
        <f ca="1">IF(Bezug!$G$2=1,Planungsrichtwerte_Übersicht!$C$5,IF(Bezug!$G$2=2,Planungsrichtwerte_Übersicht!$C$11,Planungsrichtwerte_Übersicht!$C$17))</f>
        <v>45</v>
      </c>
      <c r="E209" s="4">
        <f ca="1">IF(Bezug!$G$2=1,Planungsrichtwerte_Übersicht!$C$6,IF(Bezug!$G$2=2,"-",Planungsrichtwerte_Übersicht!$C$18))</f>
        <v>40</v>
      </c>
      <c r="F209" s="4">
        <f ca="1">IF(Bezug!$G$2=1,Planungsrichtwerte_Übersicht!$C$7,IF(Bezug!$G$2=2,Planungsrichtwerte_Übersicht!$C$13,Planungsrichtwerte_Übersicht!$C$19))</f>
        <v>35</v>
      </c>
      <c r="G209" s="17"/>
      <c r="H209" s="17"/>
    </row>
    <row r="210" spans="1:8" x14ac:dyDescent="0.2">
      <c r="A210" s="4">
        <v>20.3</v>
      </c>
      <c r="B210" s="4">
        <f ca="1">IF(AND(Daten_WP!$D$22="WAHR",$C$3&gt;0),A210,0)</f>
        <v>0</v>
      </c>
      <c r="C210" s="16" t="e">
        <f t="shared" ca="1" si="3"/>
        <v>#DIV/0!</v>
      </c>
      <c r="D210" s="4">
        <f ca="1">IF(Bezug!$G$2=1,Planungsrichtwerte_Übersicht!$C$5,IF(Bezug!$G$2=2,Planungsrichtwerte_Übersicht!$C$11,Planungsrichtwerte_Übersicht!$C$17))</f>
        <v>45</v>
      </c>
      <c r="E210" s="4">
        <f ca="1">IF(Bezug!$G$2=1,Planungsrichtwerte_Übersicht!$C$6,IF(Bezug!$G$2=2,"-",Planungsrichtwerte_Übersicht!$C$18))</f>
        <v>40</v>
      </c>
      <c r="F210" s="4">
        <f ca="1">IF(Bezug!$G$2=1,Planungsrichtwerte_Übersicht!$C$7,IF(Bezug!$G$2=2,Planungsrichtwerte_Übersicht!$C$13,Planungsrichtwerte_Übersicht!$C$19))</f>
        <v>35</v>
      </c>
      <c r="G210" s="17"/>
      <c r="H210" s="17"/>
    </row>
    <row r="211" spans="1:8" x14ac:dyDescent="0.2">
      <c r="A211" s="4">
        <v>20.399999999999999</v>
      </c>
      <c r="B211" s="4">
        <f ca="1">IF(AND(Daten_WP!$D$22="WAHR",$C$3&gt;0),A211,0)</f>
        <v>0</v>
      </c>
      <c r="C211" s="16" t="e">
        <f t="shared" ca="1" si="3"/>
        <v>#DIV/0!</v>
      </c>
      <c r="D211" s="4">
        <f ca="1">IF(Bezug!$G$2=1,Planungsrichtwerte_Übersicht!$C$5,IF(Bezug!$G$2=2,Planungsrichtwerte_Übersicht!$C$11,Planungsrichtwerte_Übersicht!$C$17))</f>
        <v>45</v>
      </c>
      <c r="E211" s="4">
        <f ca="1">IF(Bezug!$G$2=1,Planungsrichtwerte_Übersicht!$C$6,IF(Bezug!$G$2=2,"-",Planungsrichtwerte_Übersicht!$C$18))</f>
        <v>40</v>
      </c>
      <c r="F211" s="4">
        <f ca="1">IF(Bezug!$G$2=1,Planungsrichtwerte_Übersicht!$C$7,IF(Bezug!$G$2=2,Planungsrichtwerte_Übersicht!$C$13,Planungsrichtwerte_Übersicht!$C$19))</f>
        <v>35</v>
      </c>
      <c r="G211" s="17"/>
      <c r="H211" s="17"/>
    </row>
    <row r="212" spans="1:8" x14ac:dyDescent="0.2">
      <c r="A212" s="4">
        <v>20.5</v>
      </c>
      <c r="B212" s="4">
        <f ca="1">IF(AND(Daten_WP!$D$22="WAHR",$C$3&gt;0),A212,0)</f>
        <v>0</v>
      </c>
      <c r="C212" s="16" t="e">
        <f t="shared" ca="1" si="3"/>
        <v>#DIV/0!</v>
      </c>
      <c r="D212" s="4">
        <f ca="1">IF(Bezug!$G$2=1,Planungsrichtwerte_Übersicht!$C$5,IF(Bezug!$G$2=2,Planungsrichtwerte_Übersicht!$C$11,Planungsrichtwerte_Übersicht!$C$17))</f>
        <v>45</v>
      </c>
      <c r="E212" s="4">
        <f ca="1">IF(Bezug!$G$2=1,Planungsrichtwerte_Übersicht!$C$6,IF(Bezug!$G$2=2,"-",Planungsrichtwerte_Übersicht!$C$18))</f>
        <v>40</v>
      </c>
      <c r="F212" s="4">
        <f ca="1">IF(Bezug!$G$2=1,Planungsrichtwerte_Übersicht!$C$7,IF(Bezug!$G$2=2,Planungsrichtwerte_Übersicht!$C$13,Planungsrichtwerte_Übersicht!$C$19))</f>
        <v>35</v>
      </c>
      <c r="G212" s="17"/>
      <c r="H212" s="17"/>
    </row>
    <row r="213" spans="1:8" x14ac:dyDescent="0.2">
      <c r="A213" s="4">
        <v>20.6</v>
      </c>
      <c r="B213" s="4">
        <f ca="1">IF(AND(Daten_WP!$D$22="WAHR",$C$3&gt;0),A213,0)</f>
        <v>0</v>
      </c>
      <c r="C213" s="16" t="e">
        <f t="shared" ca="1" si="3"/>
        <v>#DIV/0!</v>
      </c>
      <c r="D213" s="4">
        <f ca="1">IF(Bezug!$G$2=1,Planungsrichtwerte_Übersicht!$C$5,IF(Bezug!$G$2=2,Planungsrichtwerte_Übersicht!$C$11,Planungsrichtwerte_Übersicht!$C$17))</f>
        <v>45</v>
      </c>
      <c r="E213" s="4">
        <f ca="1">IF(Bezug!$G$2=1,Planungsrichtwerte_Übersicht!$C$6,IF(Bezug!$G$2=2,"-",Planungsrichtwerte_Übersicht!$C$18))</f>
        <v>40</v>
      </c>
      <c r="F213" s="4">
        <f ca="1">IF(Bezug!$G$2=1,Planungsrichtwerte_Übersicht!$C$7,IF(Bezug!$G$2=2,Planungsrichtwerte_Übersicht!$C$13,Planungsrichtwerte_Übersicht!$C$19))</f>
        <v>35</v>
      </c>
      <c r="G213" s="17"/>
      <c r="H213" s="17"/>
    </row>
    <row r="214" spans="1:8" x14ac:dyDescent="0.2">
      <c r="A214" s="4">
        <v>20.7</v>
      </c>
      <c r="B214" s="4">
        <f ca="1">IF(AND(Daten_WP!$D$22="WAHR",$C$3&gt;0),A214,0)</f>
        <v>0</v>
      </c>
      <c r="C214" s="16" t="e">
        <f t="shared" ca="1" si="3"/>
        <v>#DIV/0!</v>
      </c>
      <c r="D214" s="4">
        <f ca="1">IF(Bezug!$G$2=1,Planungsrichtwerte_Übersicht!$C$5,IF(Bezug!$G$2=2,Planungsrichtwerte_Übersicht!$C$11,Planungsrichtwerte_Übersicht!$C$17))</f>
        <v>45</v>
      </c>
      <c r="E214" s="4">
        <f ca="1">IF(Bezug!$G$2=1,Planungsrichtwerte_Übersicht!$C$6,IF(Bezug!$G$2=2,"-",Planungsrichtwerte_Übersicht!$C$18))</f>
        <v>40</v>
      </c>
      <c r="F214" s="4">
        <f ca="1">IF(Bezug!$G$2=1,Planungsrichtwerte_Übersicht!$C$7,IF(Bezug!$G$2=2,Planungsrichtwerte_Übersicht!$C$13,Planungsrichtwerte_Übersicht!$C$19))</f>
        <v>35</v>
      </c>
      <c r="G214" s="17"/>
      <c r="H214" s="17"/>
    </row>
    <row r="215" spans="1:8" x14ac:dyDescent="0.2">
      <c r="A215" s="4">
        <v>20.8</v>
      </c>
      <c r="B215" s="4">
        <f ca="1">IF(AND(Daten_WP!$D$22="WAHR",$C$3&gt;0),A215,0)</f>
        <v>0</v>
      </c>
      <c r="C215" s="16" t="e">
        <f t="shared" ca="1" si="3"/>
        <v>#DIV/0!</v>
      </c>
      <c r="D215" s="4">
        <f ca="1">IF(Bezug!$G$2=1,Planungsrichtwerte_Übersicht!$C$5,IF(Bezug!$G$2=2,Planungsrichtwerte_Übersicht!$C$11,Planungsrichtwerte_Übersicht!$C$17))</f>
        <v>45</v>
      </c>
      <c r="E215" s="4">
        <f ca="1">IF(Bezug!$G$2=1,Planungsrichtwerte_Übersicht!$C$6,IF(Bezug!$G$2=2,"-",Planungsrichtwerte_Übersicht!$C$18))</f>
        <v>40</v>
      </c>
      <c r="F215" s="4">
        <f ca="1">IF(Bezug!$G$2=1,Planungsrichtwerte_Übersicht!$C$7,IF(Bezug!$G$2=2,Planungsrichtwerte_Übersicht!$C$13,Planungsrichtwerte_Übersicht!$C$19))</f>
        <v>35</v>
      </c>
      <c r="G215" s="17"/>
      <c r="H215" s="17"/>
    </row>
    <row r="216" spans="1:8" x14ac:dyDescent="0.2">
      <c r="A216" s="4">
        <v>20.9</v>
      </c>
      <c r="B216" s="4">
        <f ca="1">IF(AND(Daten_WP!$D$22="WAHR",$C$3&gt;0),A216,0)</f>
        <v>0</v>
      </c>
      <c r="C216" s="16" t="e">
        <f t="shared" ca="1" si="3"/>
        <v>#DIV/0!</v>
      </c>
      <c r="D216" s="4">
        <f ca="1">IF(Bezug!$G$2=1,Planungsrichtwerte_Übersicht!$C$5,IF(Bezug!$G$2=2,Planungsrichtwerte_Übersicht!$C$11,Planungsrichtwerte_Übersicht!$C$17))</f>
        <v>45</v>
      </c>
      <c r="E216" s="4">
        <f ca="1">IF(Bezug!$G$2=1,Planungsrichtwerte_Übersicht!$C$6,IF(Bezug!$G$2=2,"-",Planungsrichtwerte_Übersicht!$C$18))</f>
        <v>40</v>
      </c>
      <c r="F216" s="4">
        <f ca="1">IF(Bezug!$G$2=1,Planungsrichtwerte_Übersicht!$C$7,IF(Bezug!$G$2=2,Planungsrichtwerte_Übersicht!$C$13,Planungsrichtwerte_Übersicht!$C$19))</f>
        <v>35</v>
      </c>
      <c r="G216" s="17"/>
      <c r="H216" s="17"/>
    </row>
    <row r="217" spans="1:8" x14ac:dyDescent="0.2">
      <c r="A217" s="4">
        <v>21</v>
      </c>
      <c r="B217" s="4">
        <f ca="1">IF(AND(Daten_WP!$D$22="WAHR",$C$3&gt;0),A217,0)</f>
        <v>0</v>
      </c>
      <c r="C217" s="16" t="e">
        <f t="shared" ca="1" si="3"/>
        <v>#DIV/0!</v>
      </c>
      <c r="D217" s="4">
        <f ca="1">IF(Bezug!$G$2=1,Planungsrichtwerte_Übersicht!$C$5,IF(Bezug!$G$2=2,Planungsrichtwerte_Übersicht!$C$11,Planungsrichtwerte_Übersicht!$C$17))</f>
        <v>45</v>
      </c>
      <c r="E217" s="4">
        <f ca="1">IF(Bezug!$G$2=1,Planungsrichtwerte_Übersicht!$C$6,IF(Bezug!$G$2=2,"-",Planungsrichtwerte_Übersicht!$C$18))</f>
        <v>40</v>
      </c>
      <c r="F217" s="4">
        <f ca="1">IF(Bezug!$G$2=1,Planungsrichtwerte_Übersicht!$C$7,IF(Bezug!$G$2=2,Planungsrichtwerte_Übersicht!$C$13,Planungsrichtwerte_Übersicht!$C$19))</f>
        <v>35</v>
      </c>
      <c r="G217" s="17"/>
      <c r="H217" s="17"/>
    </row>
    <row r="218" spans="1:8" x14ac:dyDescent="0.2">
      <c r="A218" s="4">
        <v>21.1</v>
      </c>
      <c r="B218" s="4">
        <f ca="1">IF(AND(Daten_WP!$D$22="WAHR",$C$3&gt;0),A218,0)</f>
        <v>0</v>
      </c>
      <c r="C218" s="16" t="e">
        <f t="shared" ca="1" si="3"/>
        <v>#DIV/0!</v>
      </c>
      <c r="D218" s="4">
        <f ca="1">IF(Bezug!$G$2=1,Planungsrichtwerte_Übersicht!$C$5,IF(Bezug!$G$2=2,Planungsrichtwerte_Übersicht!$C$11,Planungsrichtwerte_Übersicht!$C$17))</f>
        <v>45</v>
      </c>
      <c r="E218" s="4">
        <f ca="1">IF(Bezug!$G$2=1,Planungsrichtwerte_Übersicht!$C$6,IF(Bezug!$G$2=2,"-",Planungsrichtwerte_Übersicht!$C$18))</f>
        <v>40</v>
      </c>
      <c r="F218" s="4">
        <f ca="1">IF(Bezug!$G$2=1,Planungsrichtwerte_Übersicht!$C$7,IF(Bezug!$G$2=2,Planungsrichtwerte_Übersicht!$C$13,Planungsrichtwerte_Übersicht!$C$19))</f>
        <v>35</v>
      </c>
      <c r="G218" s="17"/>
      <c r="H218" s="17"/>
    </row>
    <row r="219" spans="1:8" x14ac:dyDescent="0.2">
      <c r="A219" s="4">
        <v>21.2</v>
      </c>
      <c r="B219" s="4">
        <f ca="1">IF(AND(Daten_WP!$D$22="WAHR",$C$3&gt;0),A219,0)</f>
        <v>0</v>
      </c>
      <c r="C219" s="16" t="e">
        <f t="shared" ca="1" si="3"/>
        <v>#DIV/0!</v>
      </c>
      <c r="D219" s="4">
        <f ca="1">IF(Bezug!$G$2=1,Planungsrichtwerte_Übersicht!$C$5,IF(Bezug!$G$2=2,Planungsrichtwerte_Übersicht!$C$11,Planungsrichtwerte_Übersicht!$C$17))</f>
        <v>45</v>
      </c>
      <c r="E219" s="4">
        <f ca="1">IF(Bezug!$G$2=1,Planungsrichtwerte_Übersicht!$C$6,IF(Bezug!$G$2=2,"-",Planungsrichtwerte_Übersicht!$C$18))</f>
        <v>40</v>
      </c>
      <c r="F219" s="4">
        <f ca="1">IF(Bezug!$G$2=1,Planungsrichtwerte_Übersicht!$C$7,IF(Bezug!$G$2=2,Planungsrichtwerte_Übersicht!$C$13,Planungsrichtwerte_Übersicht!$C$19))</f>
        <v>35</v>
      </c>
      <c r="G219" s="17"/>
      <c r="H219" s="17"/>
    </row>
    <row r="220" spans="1:8" x14ac:dyDescent="0.2">
      <c r="A220" s="4">
        <v>21.3</v>
      </c>
      <c r="B220" s="4">
        <f ca="1">IF(AND(Daten_WP!$D$22="WAHR",$C$3&gt;0),A220,0)</f>
        <v>0</v>
      </c>
      <c r="C220" s="16" t="e">
        <f t="shared" ca="1" si="3"/>
        <v>#DIV/0!</v>
      </c>
      <c r="D220" s="4">
        <f ca="1">IF(Bezug!$G$2=1,Planungsrichtwerte_Übersicht!$C$5,IF(Bezug!$G$2=2,Planungsrichtwerte_Übersicht!$C$11,Planungsrichtwerte_Übersicht!$C$17))</f>
        <v>45</v>
      </c>
      <c r="E220" s="4">
        <f ca="1">IF(Bezug!$G$2=1,Planungsrichtwerte_Übersicht!$C$6,IF(Bezug!$G$2=2,"-",Planungsrichtwerte_Übersicht!$C$18))</f>
        <v>40</v>
      </c>
      <c r="F220" s="4">
        <f ca="1">IF(Bezug!$G$2=1,Planungsrichtwerte_Übersicht!$C$7,IF(Bezug!$G$2=2,Planungsrichtwerte_Übersicht!$C$13,Planungsrichtwerte_Übersicht!$C$19))</f>
        <v>35</v>
      </c>
      <c r="G220" s="17"/>
      <c r="H220" s="17"/>
    </row>
    <row r="221" spans="1:8" x14ac:dyDescent="0.2">
      <c r="A221" s="4">
        <v>21.4</v>
      </c>
      <c r="B221" s="4">
        <f ca="1">IF(AND(Daten_WP!$D$22="WAHR",$C$3&gt;0),A221,0)</f>
        <v>0</v>
      </c>
      <c r="C221" s="16" t="e">
        <f t="shared" ca="1" si="3"/>
        <v>#DIV/0!</v>
      </c>
      <c r="D221" s="4">
        <f ca="1">IF(Bezug!$G$2=1,Planungsrichtwerte_Übersicht!$C$5,IF(Bezug!$G$2=2,Planungsrichtwerte_Übersicht!$C$11,Planungsrichtwerte_Übersicht!$C$17))</f>
        <v>45</v>
      </c>
      <c r="E221" s="4">
        <f ca="1">IF(Bezug!$G$2=1,Planungsrichtwerte_Übersicht!$C$6,IF(Bezug!$G$2=2,"-",Planungsrichtwerte_Übersicht!$C$18))</f>
        <v>40</v>
      </c>
      <c r="F221" s="4">
        <f ca="1">IF(Bezug!$G$2=1,Planungsrichtwerte_Übersicht!$C$7,IF(Bezug!$G$2=2,Planungsrichtwerte_Übersicht!$C$13,Planungsrichtwerte_Übersicht!$C$19))</f>
        <v>35</v>
      </c>
      <c r="G221" s="17"/>
      <c r="H221" s="17"/>
    </row>
    <row r="222" spans="1:8" x14ac:dyDescent="0.2">
      <c r="A222" s="4">
        <v>21.5</v>
      </c>
      <c r="B222" s="4">
        <f ca="1">IF(AND(Daten_WP!$D$22="WAHR",$C$3&gt;0),A222,0)</f>
        <v>0</v>
      </c>
      <c r="C222" s="16" t="e">
        <f t="shared" ca="1" si="3"/>
        <v>#DIV/0!</v>
      </c>
      <c r="D222" s="4">
        <f ca="1">IF(Bezug!$G$2=1,Planungsrichtwerte_Übersicht!$C$5,IF(Bezug!$G$2=2,Planungsrichtwerte_Übersicht!$C$11,Planungsrichtwerte_Übersicht!$C$17))</f>
        <v>45</v>
      </c>
      <c r="E222" s="4">
        <f ca="1">IF(Bezug!$G$2=1,Planungsrichtwerte_Übersicht!$C$6,IF(Bezug!$G$2=2,"-",Planungsrichtwerte_Übersicht!$C$18))</f>
        <v>40</v>
      </c>
      <c r="F222" s="4">
        <f ca="1">IF(Bezug!$G$2=1,Planungsrichtwerte_Übersicht!$C$7,IF(Bezug!$G$2=2,Planungsrichtwerte_Übersicht!$C$13,Planungsrichtwerte_Übersicht!$C$19))</f>
        <v>35</v>
      </c>
      <c r="G222" s="17"/>
      <c r="H222" s="17"/>
    </row>
    <row r="223" spans="1:8" x14ac:dyDescent="0.2">
      <c r="A223" s="4">
        <v>21.6</v>
      </c>
      <c r="B223" s="4">
        <f ca="1">IF(AND(Daten_WP!$D$22="WAHR",$C$3&gt;0),A223,0)</f>
        <v>0</v>
      </c>
      <c r="C223" s="16" t="e">
        <f t="shared" ca="1" si="3"/>
        <v>#DIV/0!</v>
      </c>
      <c r="D223" s="4">
        <f ca="1">IF(Bezug!$G$2=1,Planungsrichtwerte_Übersicht!$C$5,IF(Bezug!$G$2=2,Planungsrichtwerte_Übersicht!$C$11,Planungsrichtwerte_Übersicht!$C$17))</f>
        <v>45</v>
      </c>
      <c r="E223" s="4">
        <f ca="1">IF(Bezug!$G$2=1,Planungsrichtwerte_Übersicht!$C$6,IF(Bezug!$G$2=2,"-",Planungsrichtwerte_Übersicht!$C$18))</f>
        <v>40</v>
      </c>
      <c r="F223" s="4">
        <f ca="1">IF(Bezug!$G$2=1,Planungsrichtwerte_Übersicht!$C$7,IF(Bezug!$G$2=2,Planungsrichtwerte_Übersicht!$C$13,Planungsrichtwerte_Übersicht!$C$19))</f>
        <v>35</v>
      </c>
      <c r="G223" s="17"/>
      <c r="H223" s="17"/>
    </row>
    <row r="224" spans="1:8" x14ac:dyDescent="0.2">
      <c r="A224" s="4">
        <v>21.7</v>
      </c>
      <c r="B224" s="4">
        <f ca="1">IF(AND(Daten_WP!$D$22="WAHR",$C$3&gt;0),A224,0)</f>
        <v>0</v>
      </c>
      <c r="C224" s="16" t="e">
        <f t="shared" ca="1" si="3"/>
        <v>#DIV/0!</v>
      </c>
      <c r="D224" s="4">
        <f ca="1">IF(Bezug!$G$2=1,Planungsrichtwerte_Übersicht!$C$5,IF(Bezug!$G$2=2,Planungsrichtwerte_Übersicht!$C$11,Planungsrichtwerte_Übersicht!$C$17))</f>
        <v>45</v>
      </c>
      <c r="E224" s="4">
        <f ca="1">IF(Bezug!$G$2=1,Planungsrichtwerte_Übersicht!$C$6,IF(Bezug!$G$2=2,"-",Planungsrichtwerte_Übersicht!$C$18))</f>
        <v>40</v>
      </c>
      <c r="F224" s="4">
        <f ca="1">IF(Bezug!$G$2=1,Planungsrichtwerte_Übersicht!$C$7,IF(Bezug!$G$2=2,Planungsrichtwerte_Übersicht!$C$13,Planungsrichtwerte_Übersicht!$C$19))</f>
        <v>35</v>
      </c>
      <c r="G224" s="17"/>
      <c r="H224" s="17"/>
    </row>
    <row r="225" spans="1:8" x14ac:dyDescent="0.2">
      <c r="A225" s="4">
        <v>21.8</v>
      </c>
      <c r="B225" s="4">
        <f ca="1">IF(AND(Daten_WP!$D$22="WAHR",$C$3&gt;0),A225,0)</f>
        <v>0</v>
      </c>
      <c r="C225" s="16" t="e">
        <f t="shared" ca="1" si="3"/>
        <v>#DIV/0!</v>
      </c>
      <c r="D225" s="4">
        <f ca="1">IF(Bezug!$G$2=1,Planungsrichtwerte_Übersicht!$C$5,IF(Bezug!$G$2=2,Planungsrichtwerte_Übersicht!$C$11,Planungsrichtwerte_Übersicht!$C$17))</f>
        <v>45</v>
      </c>
      <c r="E225" s="4">
        <f ca="1">IF(Bezug!$G$2=1,Planungsrichtwerte_Übersicht!$C$6,IF(Bezug!$G$2=2,"-",Planungsrichtwerte_Übersicht!$C$18))</f>
        <v>40</v>
      </c>
      <c r="F225" s="4">
        <f ca="1">IF(Bezug!$G$2=1,Planungsrichtwerte_Übersicht!$C$7,IF(Bezug!$G$2=2,Planungsrichtwerte_Übersicht!$C$13,Planungsrichtwerte_Übersicht!$C$19))</f>
        <v>35</v>
      </c>
      <c r="G225" s="17"/>
      <c r="H225" s="17"/>
    </row>
    <row r="226" spans="1:8" x14ac:dyDescent="0.2">
      <c r="A226" s="4">
        <v>21.9</v>
      </c>
      <c r="B226" s="4">
        <f ca="1">IF(AND(Daten_WP!$D$22="WAHR",$C$3&gt;0),A226,0)</f>
        <v>0</v>
      </c>
      <c r="C226" s="16" t="e">
        <f t="shared" ca="1" si="3"/>
        <v>#DIV/0!</v>
      </c>
      <c r="D226" s="4">
        <f ca="1">IF(Bezug!$G$2=1,Planungsrichtwerte_Übersicht!$C$5,IF(Bezug!$G$2=2,Planungsrichtwerte_Übersicht!$C$11,Planungsrichtwerte_Übersicht!$C$17))</f>
        <v>45</v>
      </c>
      <c r="E226" s="4">
        <f ca="1">IF(Bezug!$G$2=1,Planungsrichtwerte_Übersicht!$C$6,IF(Bezug!$G$2=2,"-",Planungsrichtwerte_Übersicht!$C$18))</f>
        <v>40</v>
      </c>
      <c r="F226" s="4">
        <f ca="1">IF(Bezug!$G$2=1,Planungsrichtwerte_Übersicht!$C$7,IF(Bezug!$G$2=2,Planungsrichtwerte_Übersicht!$C$13,Planungsrichtwerte_Übersicht!$C$19))</f>
        <v>35</v>
      </c>
      <c r="G226" s="17"/>
      <c r="H226" s="17"/>
    </row>
    <row r="227" spans="1:8" x14ac:dyDescent="0.2">
      <c r="A227" s="4">
        <v>22</v>
      </c>
      <c r="B227" s="4">
        <f ca="1">IF(AND(Daten_WP!$D$22="WAHR",$C$3&gt;0),A227,0)</f>
        <v>0</v>
      </c>
      <c r="C227" s="16" t="e">
        <f t="shared" ca="1" si="3"/>
        <v>#DIV/0!</v>
      </c>
      <c r="D227" s="4">
        <f ca="1">IF(Bezug!$G$2=1,Planungsrichtwerte_Übersicht!$C$5,IF(Bezug!$G$2=2,Planungsrichtwerte_Übersicht!$C$11,Planungsrichtwerte_Übersicht!$C$17))</f>
        <v>45</v>
      </c>
      <c r="E227" s="4">
        <f ca="1">IF(Bezug!$G$2=1,Planungsrichtwerte_Übersicht!$C$6,IF(Bezug!$G$2=2,"-",Planungsrichtwerte_Übersicht!$C$18))</f>
        <v>40</v>
      </c>
      <c r="F227" s="4">
        <f ca="1">IF(Bezug!$G$2=1,Planungsrichtwerte_Übersicht!$C$7,IF(Bezug!$G$2=2,Planungsrichtwerte_Übersicht!$C$13,Planungsrichtwerte_Übersicht!$C$19))</f>
        <v>35</v>
      </c>
      <c r="G227" s="17"/>
      <c r="H227" s="17"/>
    </row>
    <row r="228" spans="1:8" x14ac:dyDescent="0.2">
      <c r="A228" s="4">
        <v>22.1</v>
      </c>
      <c r="B228" s="4">
        <f ca="1">IF(AND(Daten_WP!$D$22="WAHR",$C$3&gt;0),A228,0)</f>
        <v>0</v>
      </c>
      <c r="C228" s="16" t="e">
        <f t="shared" ca="1" si="3"/>
        <v>#DIV/0!</v>
      </c>
      <c r="D228" s="4">
        <f ca="1">IF(Bezug!$G$2=1,Planungsrichtwerte_Übersicht!$C$5,IF(Bezug!$G$2=2,Planungsrichtwerte_Übersicht!$C$11,Planungsrichtwerte_Übersicht!$C$17))</f>
        <v>45</v>
      </c>
      <c r="E228" s="4">
        <f ca="1">IF(Bezug!$G$2=1,Planungsrichtwerte_Übersicht!$C$6,IF(Bezug!$G$2=2,"-",Planungsrichtwerte_Übersicht!$C$18))</f>
        <v>40</v>
      </c>
      <c r="F228" s="4">
        <f ca="1">IF(Bezug!$G$2=1,Planungsrichtwerte_Übersicht!$C$7,IF(Bezug!$G$2=2,Planungsrichtwerte_Übersicht!$C$13,Planungsrichtwerte_Übersicht!$C$19))</f>
        <v>35</v>
      </c>
      <c r="G228" s="17"/>
      <c r="H228" s="17"/>
    </row>
    <row r="229" spans="1:8" x14ac:dyDescent="0.2">
      <c r="A229" s="4">
        <v>22.2</v>
      </c>
      <c r="B229" s="4">
        <f ca="1">IF(AND(Daten_WP!$D$22="WAHR",$C$3&gt;0),A229,0)</f>
        <v>0</v>
      </c>
      <c r="C229" s="16" t="e">
        <f t="shared" ca="1" si="3"/>
        <v>#DIV/0!</v>
      </c>
      <c r="D229" s="4">
        <f ca="1">IF(Bezug!$G$2=1,Planungsrichtwerte_Übersicht!$C$5,IF(Bezug!$G$2=2,Planungsrichtwerte_Übersicht!$C$11,Planungsrichtwerte_Übersicht!$C$17))</f>
        <v>45</v>
      </c>
      <c r="E229" s="4">
        <f ca="1">IF(Bezug!$G$2=1,Planungsrichtwerte_Übersicht!$C$6,IF(Bezug!$G$2=2,"-",Planungsrichtwerte_Übersicht!$C$18))</f>
        <v>40</v>
      </c>
      <c r="F229" s="4">
        <f ca="1">IF(Bezug!$G$2=1,Planungsrichtwerte_Übersicht!$C$7,IF(Bezug!$G$2=2,Planungsrichtwerte_Übersicht!$C$13,Planungsrichtwerte_Übersicht!$C$19))</f>
        <v>35</v>
      </c>
      <c r="G229" s="17"/>
      <c r="H229" s="17"/>
    </row>
    <row r="230" spans="1:8" x14ac:dyDescent="0.2">
      <c r="A230" s="4">
        <v>22.3</v>
      </c>
      <c r="B230" s="4">
        <f ca="1">IF(AND(Daten_WP!$D$22="WAHR",$C$3&gt;0),A230,0)</f>
        <v>0</v>
      </c>
      <c r="C230" s="16" t="e">
        <f t="shared" ca="1" si="3"/>
        <v>#DIV/0!</v>
      </c>
      <c r="D230" s="4">
        <f ca="1">IF(Bezug!$G$2=1,Planungsrichtwerte_Übersicht!$C$5,IF(Bezug!$G$2=2,Planungsrichtwerte_Übersicht!$C$11,Planungsrichtwerte_Übersicht!$C$17))</f>
        <v>45</v>
      </c>
      <c r="E230" s="4">
        <f ca="1">IF(Bezug!$G$2=1,Planungsrichtwerte_Übersicht!$C$6,IF(Bezug!$G$2=2,"-",Planungsrichtwerte_Übersicht!$C$18))</f>
        <v>40</v>
      </c>
      <c r="F230" s="4">
        <f ca="1">IF(Bezug!$G$2=1,Planungsrichtwerte_Übersicht!$C$7,IF(Bezug!$G$2=2,Planungsrichtwerte_Übersicht!$C$13,Planungsrichtwerte_Übersicht!$C$19))</f>
        <v>35</v>
      </c>
      <c r="G230" s="17"/>
      <c r="H230" s="17"/>
    </row>
    <row r="231" spans="1:8" x14ac:dyDescent="0.2">
      <c r="A231" s="4">
        <v>22.4</v>
      </c>
      <c r="B231" s="4">
        <f ca="1">IF(AND(Daten_WP!$D$22="WAHR",$C$3&gt;0),A231,0)</f>
        <v>0</v>
      </c>
      <c r="C231" s="16" t="e">
        <f t="shared" ca="1" si="3"/>
        <v>#DIV/0!</v>
      </c>
      <c r="D231" s="4">
        <f ca="1">IF(Bezug!$G$2=1,Planungsrichtwerte_Übersicht!$C$5,IF(Bezug!$G$2=2,Planungsrichtwerte_Übersicht!$C$11,Planungsrichtwerte_Übersicht!$C$17))</f>
        <v>45</v>
      </c>
      <c r="E231" s="4">
        <f ca="1">IF(Bezug!$G$2=1,Planungsrichtwerte_Übersicht!$C$6,IF(Bezug!$G$2=2,"-",Planungsrichtwerte_Übersicht!$C$18))</f>
        <v>40</v>
      </c>
      <c r="F231" s="4">
        <f ca="1">IF(Bezug!$G$2=1,Planungsrichtwerte_Übersicht!$C$7,IF(Bezug!$G$2=2,Planungsrichtwerte_Übersicht!$C$13,Planungsrichtwerte_Übersicht!$C$19))</f>
        <v>35</v>
      </c>
      <c r="G231" s="17"/>
      <c r="H231" s="17"/>
    </row>
    <row r="232" spans="1:8" x14ac:dyDescent="0.2">
      <c r="A232" s="4">
        <v>22.5</v>
      </c>
      <c r="B232" s="4">
        <f ca="1">IF(AND(Daten_WP!$D$22="WAHR",$C$3&gt;0),A232,0)</f>
        <v>0</v>
      </c>
      <c r="C232" s="16" t="e">
        <f t="shared" ca="1" si="3"/>
        <v>#DIV/0!</v>
      </c>
      <c r="D232" s="4">
        <f ca="1">IF(Bezug!$G$2=1,Planungsrichtwerte_Übersicht!$C$5,IF(Bezug!$G$2=2,Planungsrichtwerte_Übersicht!$C$11,Planungsrichtwerte_Übersicht!$C$17))</f>
        <v>45</v>
      </c>
      <c r="E232" s="4">
        <f ca="1">IF(Bezug!$G$2=1,Planungsrichtwerte_Übersicht!$C$6,IF(Bezug!$G$2=2,"-",Planungsrichtwerte_Übersicht!$C$18))</f>
        <v>40</v>
      </c>
      <c r="F232" s="4">
        <f ca="1">IF(Bezug!$G$2=1,Planungsrichtwerte_Übersicht!$C$7,IF(Bezug!$G$2=2,Planungsrichtwerte_Übersicht!$C$13,Planungsrichtwerte_Übersicht!$C$19))</f>
        <v>35</v>
      </c>
      <c r="G232" s="17"/>
      <c r="H232" s="17"/>
    </row>
    <row r="233" spans="1:8" x14ac:dyDescent="0.2">
      <c r="A233" s="4">
        <v>22.6</v>
      </c>
      <c r="B233" s="4">
        <f ca="1">IF(AND(Daten_WP!$D$22="WAHR",$C$3&gt;0),A233,0)</f>
        <v>0</v>
      </c>
      <c r="C233" s="16" t="e">
        <f t="shared" ca="1" si="3"/>
        <v>#DIV/0!</v>
      </c>
      <c r="D233" s="4">
        <f ca="1">IF(Bezug!$G$2=1,Planungsrichtwerte_Übersicht!$C$5,IF(Bezug!$G$2=2,Planungsrichtwerte_Übersicht!$C$11,Planungsrichtwerte_Übersicht!$C$17))</f>
        <v>45</v>
      </c>
      <c r="E233" s="4">
        <f ca="1">IF(Bezug!$G$2=1,Planungsrichtwerte_Übersicht!$C$6,IF(Bezug!$G$2=2,"-",Planungsrichtwerte_Übersicht!$C$18))</f>
        <v>40</v>
      </c>
      <c r="F233" s="4">
        <f ca="1">IF(Bezug!$G$2=1,Planungsrichtwerte_Übersicht!$C$7,IF(Bezug!$G$2=2,Planungsrichtwerte_Übersicht!$C$13,Planungsrichtwerte_Übersicht!$C$19))</f>
        <v>35</v>
      </c>
      <c r="G233" s="17"/>
      <c r="H233" s="17"/>
    </row>
    <row r="234" spans="1:8" x14ac:dyDescent="0.2">
      <c r="A234" s="4">
        <v>22.7</v>
      </c>
      <c r="B234" s="4">
        <f ca="1">IF(AND(Daten_WP!$D$22="WAHR",$C$3&gt;0),A234,0)</f>
        <v>0</v>
      </c>
      <c r="C234" s="16" t="e">
        <f t="shared" ca="1" si="3"/>
        <v>#DIV/0!</v>
      </c>
      <c r="D234" s="4">
        <f ca="1">IF(Bezug!$G$2=1,Planungsrichtwerte_Übersicht!$C$5,IF(Bezug!$G$2=2,Planungsrichtwerte_Übersicht!$C$11,Planungsrichtwerte_Übersicht!$C$17))</f>
        <v>45</v>
      </c>
      <c r="E234" s="4">
        <f ca="1">IF(Bezug!$G$2=1,Planungsrichtwerte_Übersicht!$C$6,IF(Bezug!$G$2=2,"-",Planungsrichtwerte_Übersicht!$C$18))</f>
        <v>40</v>
      </c>
      <c r="F234" s="4">
        <f ca="1">IF(Bezug!$G$2=1,Planungsrichtwerte_Übersicht!$C$7,IF(Bezug!$G$2=2,Planungsrichtwerte_Übersicht!$C$13,Planungsrichtwerte_Übersicht!$C$19))</f>
        <v>35</v>
      </c>
      <c r="G234" s="17"/>
      <c r="H234" s="17"/>
    </row>
    <row r="235" spans="1:8" x14ac:dyDescent="0.2">
      <c r="A235" s="4">
        <v>22.8</v>
      </c>
      <c r="B235" s="4">
        <f ca="1">IF(AND(Daten_WP!$D$22="WAHR",$C$3&gt;0),A235,0)</f>
        <v>0</v>
      </c>
      <c r="C235" s="16" t="e">
        <f t="shared" ca="1" si="3"/>
        <v>#DIV/0!</v>
      </c>
      <c r="D235" s="4">
        <f ca="1">IF(Bezug!$G$2=1,Planungsrichtwerte_Übersicht!$C$5,IF(Bezug!$G$2=2,Planungsrichtwerte_Übersicht!$C$11,Planungsrichtwerte_Übersicht!$C$17))</f>
        <v>45</v>
      </c>
      <c r="E235" s="4">
        <f ca="1">IF(Bezug!$G$2=1,Planungsrichtwerte_Übersicht!$C$6,IF(Bezug!$G$2=2,"-",Planungsrichtwerte_Übersicht!$C$18))</f>
        <v>40</v>
      </c>
      <c r="F235" s="4">
        <f ca="1">IF(Bezug!$G$2=1,Planungsrichtwerte_Übersicht!$C$7,IF(Bezug!$G$2=2,Planungsrichtwerte_Übersicht!$C$13,Planungsrichtwerte_Übersicht!$C$19))</f>
        <v>35</v>
      </c>
      <c r="G235" s="17"/>
      <c r="H235" s="17"/>
    </row>
    <row r="236" spans="1:8" x14ac:dyDescent="0.2">
      <c r="A236" s="4">
        <v>22.9</v>
      </c>
      <c r="B236" s="4">
        <f ca="1">IF(AND(Daten_WP!$D$22="WAHR",$C$3&gt;0),A236,0)</f>
        <v>0</v>
      </c>
      <c r="C236" s="16" t="e">
        <f t="shared" ca="1" si="3"/>
        <v>#DIV/0!</v>
      </c>
      <c r="D236" s="4">
        <f ca="1">IF(Bezug!$G$2=1,Planungsrichtwerte_Übersicht!$C$5,IF(Bezug!$G$2=2,Planungsrichtwerte_Übersicht!$C$11,Planungsrichtwerte_Übersicht!$C$17))</f>
        <v>45</v>
      </c>
      <c r="E236" s="4">
        <f ca="1">IF(Bezug!$G$2=1,Planungsrichtwerte_Übersicht!$C$6,IF(Bezug!$G$2=2,"-",Planungsrichtwerte_Übersicht!$C$18))</f>
        <v>40</v>
      </c>
      <c r="F236" s="4">
        <f ca="1">IF(Bezug!$G$2=1,Planungsrichtwerte_Übersicht!$C$7,IF(Bezug!$G$2=2,Planungsrichtwerte_Übersicht!$C$13,Planungsrichtwerte_Übersicht!$C$19))</f>
        <v>35</v>
      </c>
      <c r="G236" s="17"/>
      <c r="H236" s="17"/>
    </row>
    <row r="237" spans="1:8" x14ac:dyDescent="0.2">
      <c r="A237" s="4">
        <v>23</v>
      </c>
      <c r="B237" s="4">
        <f ca="1">IF(AND(Daten_WP!$D$22="WAHR",$C$3&gt;0),A237,0)</f>
        <v>0</v>
      </c>
      <c r="C237" s="16" t="e">
        <f t="shared" ca="1" si="3"/>
        <v>#DIV/0!</v>
      </c>
      <c r="D237" s="4">
        <f ca="1">IF(Bezug!$G$2=1,Planungsrichtwerte_Übersicht!$C$5,IF(Bezug!$G$2=2,Planungsrichtwerte_Übersicht!$C$11,Planungsrichtwerte_Übersicht!$C$17))</f>
        <v>45</v>
      </c>
      <c r="E237" s="4">
        <f ca="1">IF(Bezug!$G$2=1,Planungsrichtwerte_Übersicht!$C$6,IF(Bezug!$G$2=2,"-",Planungsrichtwerte_Übersicht!$C$18))</f>
        <v>40</v>
      </c>
      <c r="F237" s="4">
        <f ca="1">IF(Bezug!$G$2=1,Planungsrichtwerte_Übersicht!$C$7,IF(Bezug!$G$2=2,Planungsrichtwerte_Übersicht!$C$13,Planungsrichtwerte_Übersicht!$C$19))</f>
        <v>35</v>
      </c>
      <c r="G237" s="17"/>
      <c r="H237" s="17"/>
    </row>
    <row r="238" spans="1:8" x14ac:dyDescent="0.2">
      <c r="A238" s="4">
        <v>23.1</v>
      </c>
      <c r="B238" s="4">
        <f ca="1">IF(AND(Daten_WP!$D$22="WAHR",$C$3&gt;0),A238,0)</f>
        <v>0</v>
      </c>
      <c r="C238" s="16" t="e">
        <f t="shared" ca="1" si="3"/>
        <v>#DIV/0!</v>
      </c>
      <c r="D238" s="4">
        <f ca="1">IF(Bezug!$G$2=1,Planungsrichtwerte_Übersicht!$C$5,IF(Bezug!$G$2=2,Planungsrichtwerte_Übersicht!$C$11,Planungsrichtwerte_Übersicht!$C$17))</f>
        <v>45</v>
      </c>
      <c r="E238" s="4">
        <f ca="1">IF(Bezug!$G$2=1,Planungsrichtwerte_Übersicht!$C$6,IF(Bezug!$G$2=2,"-",Planungsrichtwerte_Übersicht!$C$18))</f>
        <v>40</v>
      </c>
      <c r="F238" s="4">
        <f ca="1">IF(Bezug!$G$2=1,Planungsrichtwerte_Übersicht!$C$7,IF(Bezug!$G$2=2,Planungsrichtwerte_Übersicht!$C$13,Planungsrichtwerte_Übersicht!$C$19))</f>
        <v>35</v>
      </c>
      <c r="G238" s="17"/>
      <c r="H238" s="17"/>
    </row>
    <row r="239" spans="1:8" x14ac:dyDescent="0.2">
      <c r="A239" s="4">
        <v>23.2</v>
      </c>
      <c r="B239" s="4">
        <f ca="1">IF(AND(Daten_WP!$D$22="WAHR",$C$3&gt;0),A239,0)</f>
        <v>0</v>
      </c>
      <c r="C239" s="16" t="e">
        <f t="shared" ca="1" si="3"/>
        <v>#DIV/0!</v>
      </c>
      <c r="D239" s="4">
        <f ca="1">IF(Bezug!$G$2=1,Planungsrichtwerte_Übersicht!$C$5,IF(Bezug!$G$2=2,Planungsrichtwerte_Übersicht!$C$11,Planungsrichtwerte_Übersicht!$C$17))</f>
        <v>45</v>
      </c>
      <c r="E239" s="4">
        <f ca="1">IF(Bezug!$G$2=1,Planungsrichtwerte_Übersicht!$C$6,IF(Bezug!$G$2=2,"-",Planungsrichtwerte_Übersicht!$C$18))</f>
        <v>40</v>
      </c>
      <c r="F239" s="4">
        <f ca="1">IF(Bezug!$G$2=1,Planungsrichtwerte_Übersicht!$C$7,IF(Bezug!$G$2=2,Planungsrichtwerte_Übersicht!$C$13,Planungsrichtwerte_Übersicht!$C$19))</f>
        <v>35</v>
      </c>
      <c r="G239" s="17"/>
      <c r="H239" s="17"/>
    </row>
    <row r="240" spans="1:8" x14ac:dyDescent="0.2">
      <c r="A240" s="4">
        <v>23.3</v>
      </c>
      <c r="B240" s="4">
        <f ca="1">IF(AND(Daten_WP!$D$22="WAHR",$C$3&gt;0),A240,0)</f>
        <v>0</v>
      </c>
      <c r="C240" s="16" t="e">
        <f t="shared" ca="1" si="3"/>
        <v>#DIV/0!</v>
      </c>
      <c r="D240" s="4">
        <f ca="1">IF(Bezug!$G$2=1,Planungsrichtwerte_Übersicht!$C$5,IF(Bezug!$G$2=2,Planungsrichtwerte_Übersicht!$C$11,Planungsrichtwerte_Übersicht!$C$17))</f>
        <v>45</v>
      </c>
      <c r="E240" s="4">
        <f ca="1">IF(Bezug!$G$2=1,Planungsrichtwerte_Übersicht!$C$6,IF(Bezug!$G$2=2,"-",Planungsrichtwerte_Übersicht!$C$18))</f>
        <v>40</v>
      </c>
      <c r="F240" s="4">
        <f ca="1">IF(Bezug!$G$2=1,Planungsrichtwerte_Übersicht!$C$7,IF(Bezug!$G$2=2,Planungsrichtwerte_Übersicht!$C$13,Planungsrichtwerte_Übersicht!$C$19))</f>
        <v>35</v>
      </c>
      <c r="G240" s="17"/>
      <c r="H240" s="17"/>
    </row>
    <row r="241" spans="1:8" x14ac:dyDescent="0.2">
      <c r="A241" s="4">
        <v>23.4</v>
      </c>
      <c r="B241" s="4">
        <f ca="1">IF(AND(Daten_WP!$D$22="WAHR",$C$3&gt;0),A241,0)</f>
        <v>0</v>
      </c>
      <c r="C241" s="16" t="e">
        <f t="shared" ca="1" si="3"/>
        <v>#DIV/0!</v>
      </c>
      <c r="D241" s="4">
        <f ca="1">IF(Bezug!$G$2=1,Planungsrichtwerte_Übersicht!$C$5,IF(Bezug!$G$2=2,Planungsrichtwerte_Übersicht!$C$11,Planungsrichtwerte_Übersicht!$C$17))</f>
        <v>45</v>
      </c>
      <c r="E241" s="4">
        <f ca="1">IF(Bezug!$G$2=1,Planungsrichtwerte_Übersicht!$C$6,IF(Bezug!$G$2=2,"-",Planungsrichtwerte_Übersicht!$C$18))</f>
        <v>40</v>
      </c>
      <c r="F241" s="4">
        <f ca="1">IF(Bezug!$G$2=1,Planungsrichtwerte_Übersicht!$C$7,IF(Bezug!$G$2=2,Planungsrichtwerte_Übersicht!$C$13,Planungsrichtwerte_Übersicht!$C$19))</f>
        <v>35</v>
      </c>
      <c r="G241" s="17"/>
      <c r="H241" s="17"/>
    </row>
    <row r="242" spans="1:8" x14ac:dyDescent="0.2">
      <c r="A242" s="4">
        <v>23.5</v>
      </c>
      <c r="B242" s="4">
        <f ca="1">IF(AND(Daten_WP!$D$22="WAHR",$C$3&gt;0),A242,0)</f>
        <v>0</v>
      </c>
      <c r="C242" s="16" t="e">
        <f t="shared" ca="1" si="3"/>
        <v>#DIV/0!</v>
      </c>
      <c r="D242" s="4">
        <f ca="1">IF(Bezug!$G$2=1,Planungsrichtwerte_Übersicht!$C$5,IF(Bezug!$G$2=2,Planungsrichtwerte_Übersicht!$C$11,Planungsrichtwerte_Übersicht!$C$17))</f>
        <v>45</v>
      </c>
      <c r="E242" s="4">
        <f ca="1">IF(Bezug!$G$2=1,Planungsrichtwerte_Übersicht!$C$6,IF(Bezug!$G$2=2,"-",Planungsrichtwerte_Übersicht!$C$18))</f>
        <v>40</v>
      </c>
      <c r="F242" s="4">
        <f ca="1">IF(Bezug!$G$2=1,Planungsrichtwerte_Übersicht!$C$7,IF(Bezug!$G$2=2,Planungsrichtwerte_Übersicht!$C$13,Planungsrichtwerte_Übersicht!$C$19))</f>
        <v>35</v>
      </c>
      <c r="G242" s="17"/>
      <c r="H242" s="17"/>
    </row>
    <row r="243" spans="1:8" x14ac:dyDescent="0.2">
      <c r="A243" s="4">
        <v>23.6</v>
      </c>
      <c r="B243" s="4">
        <f ca="1">IF(AND(Daten_WP!$D$22="WAHR",$C$3&gt;0),A243,0)</f>
        <v>0</v>
      </c>
      <c r="C243" s="16" t="e">
        <f t="shared" ca="1" si="3"/>
        <v>#DIV/0!</v>
      </c>
      <c r="D243" s="4">
        <f ca="1">IF(Bezug!$G$2=1,Planungsrichtwerte_Übersicht!$C$5,IF(Bezug!$G$2=2,Planungsrichtwerte_Übersicht!$C$11,Planungsrichtwerte_Übersicht!$C$17))</f>
        <v>45</v>
      </c>
      <c r="E243" s="4">
        <f ca="1">IF(Bezug!$G$2=1,Planungsrichtwerte_Übersicht!$C$6,IF(Bezug!$G$2=2,"-",Planungsrichtwerte_Übersicht!$C$18))</f>
        <v>40</v>
      </c>
      <c r="F243" s="4">
        <f ca="1">IF(Bezug!$G$2=1,Planungsrichtwerte_Übersicht!$C$7,IF(Bezug!$G$2=2,Planungsrichtwerte_Übersicht!$C$13,Planungsrichtwerte_Übersicht!$C$19))</f>
        <v>35</v>
      </c>
      <c r="G243" s="17"/>
      <c r="H243" s="17"/>
    </row>
    <row r="244" spans="1:8" x14ac:dyDescent="0.2">
      <c r="A244" s="4">
        <v>23.7</v>
      </c>
      <c r="B244" s="4">
        <f ca="1">IF(AND(Daten_WP!$D$22="WAHR",$C$3&gt;0),A244,0)</f>
        <v>0</v>
      </c>
      <c r="C244" s="16" t="e">
        <f t="shared" ca="1" si="3"/>
        <v>#DIV/0!</v>
      </c>
      <c r="D244" s="4">
        <f ca="1">IF(Bezug!$G$2=1,Planungsrichtwerte_Übersicht!$C$5,IF(Bezug!$G$2=2,Planungsrichtwerte_Übersicht!$C$11,Planungsrichtwerte_Übersicht!$C$17))</f>
        <v>45</v>
      </c>
      <c r="E244" s="4">
        <f ca="1">IF(Bezug!$G$2=1,Planungsrichtwerte_Übersicht!$C$6,IF(Bezug!$G$2=2,"-",Planungsrichtwerte_Übersicht!$C$18))</f>
        <v>40</v>
      </c>
      <c r="F244" s="4">
        <f ca="1">IF(Bezug!$G$2=1,Planungsrichtwerte_Übersicht!$C$7,IF(Bezug!$G$2=2,Planungsrichtwerte_Übersicht!$C$13,Planungsrichtwerte_Übersicht!$C$19))</f>
        <v>35</v>
      </c>
      <c r="G244" s="17"/>
      <c r="H244" s="17"/>
    </row>
    <row r="245" spans="1:8" x14ac:dyDescent="0.2">
      <c r="A245" s="4">
        <v>23.8</v>
      </c>
      <c r="B245" s="4">
        <f ca="1">IF(AND(Daten_WP!$D$22="WAHR",$C$3&gt;0),A245,0)</f>
        <v>0</v>
      </c>
      <c r="C245" s="16" t="e">
        <f t="shared" ca="1" si="3"/>
        <v>#DIV/0!</v>
      </c>
      <c r="D245" s="4">
        <f ca="1">IF(Bezug!$G$2=1,Planungsrichtwerte_Übersicht!$C$5,IF(Bezug!$G$2=2,Planungsrichtwerte_Übersicht!$C$11,Planungsrichtwerte_Übersicht!$C$17))</f>
        <v>45</v>
      </c>
      <c r="E245" s="4">
        <f ca="1">IF(Bezug!$G$2=1,Planungsrichtwerte_Übersicht!$C$6,IF(Bezug!$G$2=2,"-",Planungsrichtwerte_Übersicht!$C$18))</f>
        <v>40</v>
      </c>
      <c r="F245" s="4">
        <f ca="1">IF(Bezug!$G$2=1,Planungsrichtwerte_Übersicht!$C$7,IF(Bezug!$G$2=2,Planungsrichtwerte_Übersicht!$C$13,Planungsrichtwerte_Übersicht!$C$19))</f>
        <v>35</v>
      </c>
      <c r="G245" s="17"/>
      <c r="H245" s="17"/>
    </row>
    <row r="246" spans="1:8" x14ac:dyDescent="0.2">
      <c r="A246" s="4">
        <v>23.9</v>
      </c>
      <c r="B246" s="4">
        <f ca="1">IF(AND(Daten_WP!$D$22="WAHR",$C$3&gt;0),A246,0)</f>
        <v>0</v>
      </c>
      <c r="C246" s="16" t="e">
        <f t="shared" ca="1" si="3"/>
        <v>#DIV/0!</v>
      </c>
      <c r="D246" s="4">
        <f ca="1">IF(Bezug!$G$2=1,Planungsrichtwerte_Übersicht!$C$5,IF(Bezug!$G$2=2,Planungsrichtwerte_Übersicht!$C$11,Planungsrichtwerte_Übersicht!$C$17))</f>
        <v>45</v>
      </c>
      <c r="E246" s="4">
        <f ca="1">IF(Bezug!$G$2=1,Planungsrichtwerte_Übersicht!$C$6,IF(Bezug!$G$2=2,"-",Planungsrichtwerte_Übersicht!$C$18))</f>
        <v>40</v>
      </c>
      <c r="F246" s="4">
        <f ca="1">IF(Bezug!$G$2=1,Planungsrichtwerte_Übersicht!$C$7,IF(Bezug!$G$2=2,Planungsrichtwerte_Übersicht!$C$13,Planungsrichtwerte_Übersicht!$C$19))</f>
        <v>35</v>
      </c>
      <c r="G246" s="17"/>
      <c r="H246" s="17"/>
    </row>
    <row r="247" spans="1:8" x14ac:dyDescent="0.2">
      <c r="A247" s="4">
        <v>24</v>
      </c>
      <c r="B247" s="4">
        <f ca="1">IF(AND(Daten_WP!$D$22="WAHR",$C$3&gt;0),A247,0)</f>
        <v>0</v>
      </c>
      <c r="C247" s="16" t="e">
        <f t="shared" ca="1" si="3"/>
        <v>#DIV/0!</v>
      </c>
      <c r="D247" s="4">
        <f ca="1">IF(Bezug!$G$2=1,Planungsrichtwerte_Übersicht!$C$5,IF(Bezug!$G$2=2,Planungsrichtwerte_Übersicht!$C$11,Planungsrichtwerte_Übersicht!$C$17))</f>
        <v>45</v>
      </c>
      <c r="E247" s="4">
        <f ca="1">IF(Bezug!$G$2=1,Planungsrichtwerte_Übersicht!$C$6,IF(Bezug!$G$2=2,"-",Planungsrichtwerte_Übersicht!$C$18))</f>
        <v>40</v>
      </c>
      <c r="F247" s="4">
        <f ca="1">IF(Bezug!$G$2=1,Planungsrichtwerte_Übersicht!$C$7,IF(Bezug!$G$2=2,Planungsrichtwerte_Übersicht!$C$13,Planungsrichtwerte_Übersicht!$C$19))</f>
        <v>35</v>
      </c>
      <c r="G247" s="17"/>
      <c r="H247" s="17"/>
    </row>
    <row r="248" spans="1:8" x14ac:dyDescent="0.2">
      <c r="A248" s="4">
        <v>24.1</v>
      </c>
      <c r="B248" s="4">
        <f ca="1">IF(AND(Daten_WP!$D$22="WAHR",$C$3&gt;0),A248,0)</f>
        <v>0</v>
      </c>
      <c r="C248" s="16" t="e">
        <f t="shared" ca="1" si="3"/>
        <v>#DIV/0!</v>
      </c>
      <c r="D248" s="4">
        <f ca="1">IF(Bezug!$G$2=1,Planungsrichtwerte_Übersicht!$C$5,IF(Bezug!$G$2=2,Planungsrichtwerte_Übersicht!$C$11,Planungsrichtwerte_Übersicht!$C$17))</f>
        <v>45</v>
      </c>
      <c r="E248" s="4">
        <f ca="1">IF(Bezug!$G$2=1,Planungsrichtwerte_Übersicht!$C$6,IF(Bezug!$G$2=2,"-",Planungsrichtwerte_Übersicht!$C$18))</f>
        <v>40</v>
      </c>
      <c r="F248" s="4">
        <f ca="1">IF(Bezug!$G$2=1,Planungsrichtwerte_Übersicht!$C$7,IF(Bezug!$G$2=2,Planungsrichtwerte_Übersicht!$C$13,Planungsrichtwerte_Übersicht!$C$19))</f>
        <v>35</v>
      </c>
      <c r="G248" s="17"/>
      <c r="H248" s="17"/>
    </row>
    <row r="249" spans="1:8" x14ac:dyDescent="0.2">
      <c r="A249" s="4">
        <v>24.2</v>
      </c>
      <c r="B249" s="4">
        <f ca="1">IF(AND(Daten_WP!$D$22="WAHR",$C$3&gt;0),A249,0)</f>
        <v>0</v>
      </c>
      <c r="C249" s="16" t="e">
        <f t="shared" ca="1" si="3"/>
        <v>#DIV/0!</v>
      </c>
      <c r="D249" s="4">
        <f ca="1">IF(Bezug!$G$2=1,Planungsrichtwerte_Übersicht!$C$5,IF(Bezug!$G$2=2,Planungsrichtwerte_Übersicht!$C$11,Planungsrichtwerte_Übersicht!$C$17))</f>
        <v>45</v>
      </c>
      <c r="E249" s="4">
        <f ca="1">IF(Bezug!$G$2=1,Planungsrichtwerte_Übersicht!$C$6,IF(Bezug!$G$2=2,"-",Planungsrichtwerte_Übersicht!$C$18))</f>
        <v>40</v>
      </c>
      <c r="F249" s="4">
        <f ca="1">IF(Bezug!$G$2=1,Planungsrichtwerte_Übersicht!$C$7,IF(Bezug!$G$2=2,Planungsrichtwerte_Übersicht!$C$13,Planungsrichtwerte_Übersicht!$C$19))</f>
        <v>35</v>
      </c>
      <c r="G249" s="17"/>
      <c r="H249" s="17"/>
    </row>
    <row r="250" spans="1:8" x14ac:dyDescent="0.2">
      <c r="A250" s="4">
        <v>24.3</v>
      </c>
      <c r="B250" s="4">
        <f ca="1">IF(AND(Daten_WP!$D$22="WAHR",$C$3&gt;0),A250,0)</f>
        <v>0</v>
      </c>
      <c r="C250" s="16" t="e">
        <f t="shared" ca="1" si="3"/>
        <v>#DIV/0!</v>
      </c>
      <c r="D250" s="4">
        <f ca="1">IF(Bezug!$G$2=1,Planungsrichtwerte_Übersicht!$C$5,IF(Bezug!$G$2=2,Planungsrichtwerte_Übersicht!$C$11,Planungsrichtwerte_Übersicht!$C$17))</f>
        <v>45</v>
      </c>
      <c r="E250" s="4">
        <f ca="1">IF(Bezug!$G$2=1,Planungsrichtwerte_Übersicht!$C$6,IF(Bezug!$G$2=2,"-",Planungsrichtwerte_Übersicht!$C$18))</f>
        <v>40</v>
      </c>
      <c r="F250" s="4">
        <f ca="1">IF(Bezug!$G$2=1,Planungsrichtwerte_Übersicht!$C$7,IF(Bezug!$G$2=2,Planungsrichtwerte_Übersicht!$C$13,Planungsrichtwerte_Übersicht!$C$19))</f>
        <v>35</v>
      </c>
      <c r="G250" s="17"/>
      <c r="H250" s="17"/>
    </row>
    <row r="251" spans="1:8" x14ac:dyDescent="0.2">
      <c r="A251" s="4">
        <v>24.4</v>
      </c>
      <c r="B251" s="4">
        <f ca="1">IF(AND(Daten_WP!$D$22="WAHR",$C$3&gt;0),A251,0)</f>
        <v>0</v>
      </c>
      <c r="C251" s="16" t="e">
        <f t="shared" ca="1" si="3"/>
        <v>#DIV/0!</v>
      </c>
      <c r="D251" s="4">
        <f ca="1">IF(Bezug!$G$2=1,Planungsrichtwerte_Übersicht!$C$5,IF(Bezug!$G$2=2,Planungsrichtwerte_Übersicht!$C$11,Planungsrichtwerte_Übersicht!$C$17))</f>
        <v>45</v>
      </c>
      <c r="E251" s="4">
        <f ca="1">IF(Bezug!$G$2=1,Planungsrichtwerte_Übersicht!$C$6,IF(Bezug!$G$2=2,"-",Planungsrichtwerte_Übersicht!$C$18))</f>
        <v>40</v>
      </c>
      <c r="F251" s="4">
        <f ca="1">IF(Bezug!$G$2=1,Planungsrichtwerte_Übersicht!$C$7,IF(Bezug!$G$2=2,Planungsrichtwerte_Übersicht!$C$13,Planungsrichtwerte_Übersicht!$C$19))</f>
        <v>35</v>
      </c>
      <c r="G251" s="17"/>
      <c r="H251" s="17"/>
    </row>
    <row r="252" spans="1:8" x14ac:dyDescent="0.2">
      <c r="A252" s="4">
        <v>24.5</v>
      </c>
      <c r="B252" s="4">
        <f ca="1">IF(AND(Daten_WP!$D$22="WAHR",$C$3&gt;0),A252,0)</f>
        <v>0</v>
      </c>
      <c r="C252" s="16" t="e">
        <f t="shared" ca="1" si="3"/>
        <v>#DIV/0!</v>
      </c>
      <c r="D252" s="4">
        <f ca="1">IF(Bezug!$G$2=1,Planungsrichtwerte_Übersicht!$C$5,IF(Bezug!$G$2=2,Planungsrichtwerte_Übersicht!$C$11,Planungsrichtwerte_Übersicht!$C$17))</f>
        <v>45</v>
      </c>
      <c r="E252" s="4">
        <f ca="1">IF(Bezug!$G$2=1,Planungsrichtwerte_Übersicht!$C$6,IF(Bezug!$G$2=2,"-",Planungsrichtwerte_Übersicht!$C$18))</f>
        <v>40</v>
      </c>
      <c r="F252" s="4">
        <f ca="1">IF(Bezug!$G$2=1,Planungsrichtwerte_Übersicht!$C$7,IF(Bezug!$G$2=2,Planungsrichtwerte_Übersicht!$C$13,Planungsrichtwerte_Übersicht!$C$19))</f>
        <v>35</v>
      </c>
      <c r="G252" s="17"/>
      <c r="H252" s="17"/>
    </row>
    <row r="253" spans="1:8" x14ac:dyDescent="0.2">
      <c r="A253" s="4">
        <v>24.6</v>
      </c>
      <c r="B253" s="4">
        <f ca="1">IF(AND(Daten_WP!$D$22="WAHR",$C$3&gt;0),A253,0)</f>
        <v>0</v>
      </c>
      <c r="C253" s="16" t="e">
        <f t="shared" ca="1" si="3"/>
        <v>#DIV/0!</v>
      </c>
      <c r="D253" s="4">
        <f ca="1">IF(Bezug!$G$2=1,Planungsrichtwerte_Übersicht!$C$5,IF(Bezug!$G$2=2,Planungsrichtwerte_Übersicht!$C$11,Planungsrichtwerte_Übersicht!$C$17))</f>
        <v>45</v>
      </c>
      <c r="E253" s="4">
        <f ca="1">IF(Bezug!$G$2=1,Planungsrichtwerte_Übersicht!$C$6,IF(Bezug!$G$2=2,"-",Planungsrichtwerte_Übersicht!$C$18))</f>
        <v>40</v>
      </c>
      <c r="F253" s="4">
        <f ca="1">IF(Bezug!$G$2=1,Planungsrichtwerte_Übersicht!$C$7,IF(Bezug!$G$2=2,Planungsrichtwerte_Übersicht!$C$13,Planungsrichtwerte_Übersicht!$C$19))</f>
        <v>35</v>
      </c>
      <c r="G253" s="17"/>
      <c r="H253" s="17"/>
    </row>
    <row r="254" spans="1:8" x14ac:dyDescent="0.2">
      <c r="A254" s="4">
        <v>24.7</v>
      </c>
      <c r="B254" s="4">
        <f ca="1">IF(AND(Daten_WP!$D$22="WAHR",$C$3&gt;0),A254,0)</f>
        <v>0</v>
      </c>
      <c r="C254" s="16" t="e">
        <f t="shared" ca="1" si="3"/>
        <v>#DIV/0!</v>
      </c>
      <c r="D254" s="4">
        <f ca="1">IF(Bezug!$G$2=1,Planungsrichtwerte_Übersicht!$C$5,IF(Bezug!$G$2=2,Planungsrichtwerte_Übersicht!$C$11,Planungsrichtwerte_Übersicht!$C$17))</f>
        <v>45</v>
      </c>
      <c r="E254" s="4">
        <f ca="1">IF(Bezug!$G$2=1,Planungsrichtwerte_Übersicht!$C$6,IF(Bezug!$G$2=2,"-",Planungsrichtwerte_Übersicht!$C$18))</f>
        <v>40</v>
      </c>
      <c r="F254" s="4">
        <f ca="1">IF(Bezug!$G$2=1,Planungsrichtwerte_Übersicht!$C$7,IF(Bezug!$G$2=2,Planungsrichtwerte_Übersicht!$C$13,Planungsrichtwerte_Übersicht!$C$19))</f>
        <v>35</v>
      </c>
      <c r="G254" s="17"/>
      <c r="H254" s="17"/>
    </row>
    <row r="255" spans="1:8" x14ac:dyDescent="0.2">
      <c r="A255" s="4">
        <v>24.8</v>
      </c>
      <c r="B255" s="4">
        <f ca="1">IF(AND(Daten_WP!$D$22="WAHR",$C$3&gt;0),A255,0)</f>
        <v>0</v>
      </c>
      <c r="C255" s="16" t="e">
        <f t="shared" ca="1" si="3"/>
        <v>#DIV/0!</v>
      </c>
      <c r="D255" s="4">
        <f ca="1">IF(Bezug!$G$2=1,Planungsrichtwerte_Übersicht!$C$5,IF(Bezug!$G$2=2,Planungsrichtwerte_Übersicht!$C$11,Planungsrichtwerte_Übersicht!$C$17))</f>
        <v>45</v>
      </c>
      <c r="E255" s="4">
        <f ca="1">IF(Bezug!$G$2=1,Planungsrichtwerte_Übersicht!$C$6,IF(Bezug!$G$2=2,"-",Planungsrichtwerte_Übersicht!$C$18))</f>
        <v>40</v>
      </c>
      <c r="F255" s="4">
        <f ca="1">IF(Bezug!$G$2=1,Planungsrichtwerte_Übersicht!$C$7,IF(Bezug!$G$2=2,Planungsrichtwerte_Übersicht!$C$13,Planungsrichtwerte_Übersicht!$C$19))</f>
        <v>35</v>
      </c>
      <c r="G255" s="17"/>
      <c r="H255" s="17"/>
    </row>
    <row r="256" spans="1:8" x14ac:dyDescent="0.2">
      <c r="A256" s="4">
        <v>24.9</v>
      </c>
      <c r="B256" s="4">
        <f ca="1">IF(AND(Daten_WP!$D$22="WAHR",$C$3&gt;0),A256,0)</f>
        <v>0</v>
      </c>
      <c r="C256" s="16" t="e">
        <f t="shared" ca="1" si="3"/>
        <v>#DIV/0!</v>
      </c>
      <c r="D256" s="4">
        <f ca="1">IF(Bezug!$G$2=1,Planungsrichtwerte_Übersicht!$C$5,IF(Bezug!$G$2=2,Planungsrichtwerte_Übersicht!$C$11,Planungsrichtwerte_Übersicht!$C$17))</f>
        <v>45</v>
      </c>
      <c r="E256" s="4">
        <f ca="1">IF(Bezug!$G$2=1,Planungsrichtwerte_Übersicht!$C$6,IF(Bezug!$G$2=2,"-",Planungsrichtwerte_Übersicht!$C$18))</f>
        <v>40</v>
      </c>
      <c r="F256" s="4">
        <f ca="1">IF(Bezug!$G$2=1,Planungsrichtwerte_Übersicht!$C$7,IF(Bezug!$G$2=2,Planungsrichtwerte_Übersicht!$C$13,Planungsrichtwerte_Übersicht!$C$19))</f>
        <v>35</v>
      </c>
      <c r="G256" s="17"/>
      <c r="H256" s="17"/>
    </row>
    <row r="257" spans="1:8" x14ac:dyDescent="0.2">
      <c r="A257" s="4">
        <v>25</v>
      </c>
      <c r="B257" s="4">
        <f ca="1">IF(AND(Daten_WP!$D$22="WAHR",$C$3&gt;0),A257,0)</f>
        <v>0</v>
      </c>
      <c r="C257" s="16" t="e">
        <f t="shared" ca="1" si="3"/>
        <v>#DIV/0!</v>
      </c>
      <c r="D257" s="4">
        <f ca="1">IF(Bezug!$G$2=1,Planungsrichtwerte_Übersicht!$C$5,IF(Bezug!$G$2=2,Planungsrichtwerte_Übersicht!$C$11,Planungsrichtwerte_Übersicht!$C$17))</f>
        <v>45</v>
      </c>
      <c r="E257" s="4">
        <f ca="1">IF(Bezug!$G$2=1,Planungsrichtwerte_Übersicht!$C$6,IF(Bezug!$G$2=2,"-",Planungsrichtwerte_Übersicht!$C$18))</f>
        <v>40</v>
      </c>
      <c r="F257" s="4">
        <f ca="1">IF(Bezug!$G$2=1,Planungsrichtwerte_Übersicht!$C$7,IF(Bezug!$G$2=2,Planungsrichtwerte_Übersicht!$C$13,Planungsrichtwerte_Übersicht!$C$19))</f>
        <v>35</v>
      </c>
      <c r="G257" s="17"/>
      <c r="H257" s="17"/>
    </row>
    <row r="258" spans="1:8" x14ac:dyDescent="0.2">
      <c r="A258" s="4">
        <v>25.1</v>
      </c>
      <c r="B258" s="4">
        <f ca="1">IF(AND(Daten_WP!$D$22="WAHR",$C$3&gt;0),A258,0)</f>
        <v>0</v>
      </c>
      <c r="C258" s="16" t="e">
        <f t="shared" ca="1" si="3"/>
        <v>#DIV/0!</v>
      </c>
      <c r="D258" s="4">
        <f ca="1">IF(Bezug!$G$2=1,Planungsrichtwerte_Übersicht!$C$5,IF(Bezug!$G$2=2,Planungsrichtwerte_Übersicht!$C$11,Planungsrichtwerte_Übersicht!$C$17))</f>
        <v>45</v>
      </c>
      <c r="E258" s="4">
        <f ca="1">IF(Bezug!$G$2=1,Planungsrichtwerte_Übersicht!$C$6,IF(Bezug!$G$2=2,"-",Planungsrichtwerte_Übersicht!$C$18))</f>
        <v>40</v>
      </c>
      <c r="F258" s="4">
        <f ca="1">IF(Bezug!$G$2=1,Planungsrichtwerte_Übersicht!$C$7,IF(Bezug!$G$2=2,Planungsrichtwerte_Übersicht!$C$13,Planungsrichtwerte_Übersicht!$C$19))</f>
        <v>35</v>
      </c>
      <c r="G258" s="17"/>
      <c r="H258" s="17"/>
    </row>
    <row r="259" spans="1:8" x14ac:dyDescent="0.2">
      <c r="A259" s="4">
        <v>25.2</v>
      </c>
      <c r="B259" s="4">
        <f ca="1">IF(AND(Daten_WP!$D$22="WAHR",$C$3&gt;0),A259,0)</f>
        <v>0</v>
      </c>
      <c r="C259" s="16" t="e">
        <f t="shared" ca="1" si="3"/>
        <v>#DIV/0!</v>
      </c>
      <c r="D259" s="4">
        <f ca="1">IF(Bezug!$G$2=1,Planungsrichtwerte_Übersicht!$C$5,IF(Bezug!$G$2=2,Planungsrichtwerte_Übersicht!$C$11,Planungsrichtwerte_Übersicht!$C$17))</f>
        <v>45</v>
      </c>
      <c r="E259" s="4">
        <f ca="1">IF(Bezug!$G$2=1,Planungsrichtwerte_Übersicht!$C$6,IF(Bezug!$G$2=2,"-",Planungsrichtwerte_Übersicht!$C$18))</f>
        <v>40</v>
      </c>
      <c r="F259" s="4">
        <f ca="1">IF(Bezug!$G$2=1,Planungsrichtwerte_Übersicht!$C$7,IF(Bezug!$G$2=2,Planungsrichtwerte_Übersicht!$C$13,Planungsrichtwerte_Übersicht!$C$19))</f>
        <v>35</v>
      </c>
      <c r="G259" s="17"/>
      <c r="H259" s="17"/>
    </row>
    <row r="260" spans="1:8" x14ac:dyDescent="0.2">
      <c r="A260" s="4">
        <v>25.3</v>
      </c>
      <c r="B260" s="4">
        <f ca="1">IF(AND(Daten_WP!$D$22="WAHR",$C$3&gt;0),A260,0)</f>
        <v>0</v>
      </c>
      <c r="C260" s="16" t="e">
        <f t="shared" ca="1" si="3"/>
        <v>#DIV/0!</v>
      </c>
      <c r="D260" s="4">
        <f ca="1">IF(Bezug!$G$2=1,Planungsrichtwerte_Übersicht!$C$5,IF(Bezug!$G$2=2,Planungsrichtwerte_Übersicht!$C$11,Planungsrichtwerte_Übersicht!$C$17))</f>
        <v>45</v>
      </c>
      <c r="E260" s="4">
        <f ca="1">IF(Bezug!$G$2=1,Planungsrichtwerte_Übersicht!$C$6,IF(Bezug!$G$2=2,"-",Planungsrichtwerte_Übersicht!$C$18))</f>
        <v>40</v>
      </c>
      <c r="F260" s="4">
        <f ca="1">IF(Bezug!$G$2=1,Planungsrichtwerte_Übersicht!$C$7,IF(Bezug!$G$2=2,Planungsrichtwerte_Übersicht!$C$13,Planungsrichtwerte_Übersicht!$C$19))</f>
        <v>35</v>
      </c>
      <c r="G260" s="17"/>
      <c r="H260" s="17"/>
    </row>
    <row r="261" spans="1:8" x14ac:dyDescent="0.2">
      <c r="A261" s="4">
        <v>25.4</v>
      </c>
      <c r="B261" s="4">
        <f ca="1">IF(AND(Daten_WP!$D$22="WAHR",$C$3&gt;0),A261,0)</f>
        <v>0</v>
      </c>
      <c r="C261" s="16" t="e">
        <f t="shared" ca="1" si="3"/>
        <v>#DIV/0!</v>
      </c>
      <c r="D261" s="4">
        <f ca="1">IF(Bezug!$G$2=1,Planungsrichtwerte_Übersicht!$C$5,IF(Bezug!$G$2=2,Planungsrichtwerte_Übersicht!$C$11,Planungsrichtwerte_Übersicht!$C$17))</f>
        <v>45</v>
      </c>
      <c r="E261" s="4">
        <f ca="1">IF(Bezug!$G$2=1,Planungsrichtwerte_Übersicht!$C$6,IF(Bezug!$G$2=2,"-",Planungsrichtwerte_Übersicht!$C$18))</f>
        <v>40</v>
      </c>
      <c r="F261" s="4">
        <f ca="1">IF(Bezug!$G$2=1,Planungsrichtwerte_Übersicht!$C$7,IF(Bezug!$G$2=2,Planungsrichtwerte_Übersicht!$C$13,Planungsrichtwerte_Übersicht!$C$19))</f>
        <v>35</v>
      </c>
      <c r="G261" s="17"/>
      <c r="H261" s="17"/>
    </row>
    <row r="262" spans="1:8" x14ac:dyDescent="0.2">
      <c r="A262" s="4">
        <v>25.5</v>
      </c>
      <c r="B262" s="4">
        <f ca="1">IF(AND(Daten_WP!$D$22="WAHR",$C$3&gt;0),A262,0)</f>
        <v>0</v>
      </c>
      <c r="C262" s="16" t="e">
        <f t="shared" ca="1" si="3"/>
        <v>#DIV/0!</v>
      </c>
      <c r="D262" s="4">
        <f ca="1">IF(Bezug!$G$2=1,Planungsrichtwerte_Übersicht!$C$5,IF(Bezug!$G$2=2,Planungsrichtwerte_Übersicht!$C$11,Planungsrichtwerte_Übersicht!$C$17))</f>
        <v>45</v>
      </c>
      <c r="E262" s="4">
        <f ca="1">IF(Bezug!$G$2=1,Planungsrichtwerte_Übersicht!$C$6,IF(Bezug!$G$2=2,"-",Planungsrichtwerte_Übersicht!$C$18))</f>
        <v>40</v>
      </c>
      <c r="F262" s="4">
        <f ca="1">IF(Bezug!$G$2=1,Planungsrichtwerte_Übersicht!$C$7,IF(Bezug!$G$2=2,Planungsrichtwerte_Übersicht!$C$13,Planungsrichtwerte_Übersicht!$C$19))</f>
        <v>35</v>
      </c>
      <c r="G262" s="17"/>
      <c r="H262" s="17"/>
    </row>
    <row r="263" spans="1:8" x14ac:dyDescent="0.2">
      <c r="A263" s="4">
        <v>25.6</v>
      </c>
      <c r="B263" s="4">
        <f ca="1">IF(AND(Daten_WP!$D$22="WAHR",$C$3&gt;0),A263,0)</f>
        <v>0</v>
      </c>
      <c r="C263" s="16" t="e">
        <f t="shared" ca="1" si="3"/>
        <v>#DIV/0!</v>
      </c>
      <c r="D263" s="4">
        <f ca="1">IF(Bezug!$G$2=1,Planungsrichtwerte_Übersicht!$C$5,IF(Bezug!$G$2=2,Planungsrichtwerte_Übersicht!$C$11,Planungsrichtwerte_Übersicht!$C$17))</f>
        <v>45</v>
      </c>
      <c r="E263" s="4">
        <f ca="1">IF(Bezug!$G$2=1,Planungsrichtwerte_Übersicht!$C$6,IF(Bezug!$G$2=2,"-",Planungsrichtwerte_Übersicht!$C$18))</f>
        <v>40</v>
      </c>
      <c r="F263" s="4">
        <f ca="1">IF(Bezug!$G$2=1,Planungsrichtwerte_Übersicht!$C$7,IF(Bezug!$G$2=2,Planungsrichtwerte_Übersicht!$C$13,Planungsrichtwerte_Übersicht!$C$19))</f>
        <v>35</v>
      </c>
      <c r="G263" s="17"/>
      <c r="H263" s="17"/>
    </row>
    <row r="264" spans="1:8" x14ac:dyDescent="0.2">
      <c r="A264" s="4">
        <v>25.7</v>
      </c>
      <c r="B264" s="4">
        <f ca="1">IF(AND(Daten_WP!$D$22="WAHR",$C$3&gt;0),A264,0)</f>
        <v>0</v>
      </c>
      <c r="C264" s="16" t="e">
        <f t="shared" ca="1" si="3"/>
        <v>#DIV/0!</v>
      </c>
      <c r="D264" s="4">
        <f ca="1">IF(Bezug!$G$2=1,Planungsrichtwerte_Übersicht!$C$5,IF(Bezug!$G$2=2,Planungsrichtwerte_Übersicht!$C$11,Planungsrichtwerte_Übersicht!$C$17))</f>
        <v>45</v>
      </c>
      <c r="E264" s="4">
        <f ca="1">IF(Bezug!$G$2=1,Planungsrichtwerte_Übersicht!$C$6,IF(Bezug!$G$2=2,"-",Planungsrichtwerte_Übersicht!$C$18))</f>
        <v>40</v>
      </c>
      <c r="F264" s="4">
        <f ca="1">IF(Bezug!$G$2=1,Planungsrichtwerte_Übersicht!$C$7,IF(Bezug!$G$2=2,Planungsrichtwerte_Übersicht!$C$13,Planungsrichtwerte_Übersicht!$C$19))</f>
        <v>35</v>
      </c>
      <c r="G264" s="17"/>
      <c r="H264" s="17"/>
    </row>
    <row r="265" spans="1:8" x14ac:dyDescent="0.2">
      <c r="A265" s="4">
        <v>25.8</v>
      </c>
      <c r="B265" s="4">
        <f ca="1">IF(AND(Daten_WP!$D$22="WAHR",$C$3&gt;0),A265,0)</f>
        <v>0</v>
      </c>
      <c r="C265" s="16" t="e">
        <f t="shared" ref="C265:C328" ca="1" si="4">$C$3+10*LOG($C$2/(4*PI()*B265^2))+$C$4+$C$5</f>
        <v>#DIV/0!</v>
      </c>
      <c r="D265" s="4">
        <f ca="1">IF(Bezug!$G$2=1,Planungsrichtwerte_Übersicht!$C$5,IF(Bezug!$G$2=2,Planungsrichtwerte_Übersicht!$C$11,Planungsrichtwerte_Übersicht!$C$17))</f>
        <v>45</v>
      </c>
      <c r="E265" s="4">
        <f ca="1">IF(Bezug!$G$2=1,Planungsrichtwerte_Übersicht!$C$6,IF(Bezug!$G$2=2,"-",Planungsrichtwerte_Übersicht!$C$18))</f>
        <v>40</v>
      </c>
      <c r="F265" s="4">
        <f ca="1">IF(Bezug!$G$2=1,Planungsrichtwerte_Übersicht!$C$7,IF(Bezug!$G$2=2,Planungsrichtwerte_Übersicht!$C$13,Planungsrichtwerte_Übersicht!$C$19))</f>
        <v>35</v>
      </c>
      <c r="G265" s="17"/>
      <c r="H265" s="17"/>
    </row>
    <row r="266" spans="1:8" x14ac:dyDescent="0.2">
      <c r="A266" s="4">
        <v>25.9</v>
      </c>
      <c r="B266" s="4">
        <f ca="1">IF(AND(Daten_WP!$D$22="WAHR",$C$3&gt;0),A266,0)</f>
        <v>0</v>
      </c>
      <c r="C266" s="16" t="e">
        <f t="shared" ca="1" si="4"/>
        <v>#DIV/0!</v>
      </c>
      <c r="D266" s="4">
        <f ca="1">IF(Bezug!$G$2=1,Planungsrichtwerte_Übersicht!$C$5,IF(Bezug!$G$2=2,Planungsrichtwerte_Übersicht!$C$11,Planungsrichtwerte_Übersicht!$C$17))</f>
        <v>45</v>
      </c>
      <c r="E266" s="4">
        <f ca="1">IF(Bezug!$G$2=1,Planungsrichtwerte_Übersicht!$C$6,IF(Bezug!$G$2=2,"-",Planungsrichtwerte_Übersicht!$C$18))</f>
        <v>40</v>
      </c>
      <c r="F266" s="4">
        <f ca="1">IF(Bezug!$G$2=1,Planungsrichtwerte_Übersicht!$C$7,IF(Bezug!$G$2=2,Planungsrichtwerte_Übersicht!$C$13,Planungsrichtwerte_Übersicht!$C$19))</f>
        <v>35</v>
      </c>
      <c r="G266" s="17"/>
      <c r="H266" s="17"/>
    </row>
    <row r="267" spans="1:8" x14ac:dyDescent="0.2">
      <c r="A267" s="4">
        <v>26</v>
      </c>
      <c r="B267" s="4">
        <f ca="1">IF(AND(Daten_WP!$D$22="WAHR",$C$3&gt;0),A267,0)</f>
        <v>0</v>
      </c>
      <c r="C267" s="16" t="e">
        <f t="shared" ca="1" si="4"/>
        <v>#DIV/0!</v>
      </c>
      <c r="D267" s="4">
        <f ca="1">IF(Bezug!$G$2=1,Planungsrichtwerte_Übersicht!$C$5,IF(Bezug!$G$2=2,Planungsrichtwerte_Übersicht!$C$11,Planungsrichtwerte_Übersicht!$C$17))</f>
        <v>45</v>
      </c>
      <c r="E267" s="4">
        <f ca="1">IF(Bezug!$G$2=1,Planungsrichtwerte_Übersicht!$C$6,IF(Bezug!$G$2=2,"-",Planungsrichtwerte_Übersicht!$C$18))</f>
        <v>40</v>
      </c>
      <c r="F267" s="4">
        <f ca="1">IF(Bezug!$G$2=1,Planungsrichtwerte_Übersicht!$C$7,IF(Bezug!$G$2=2,Planungsrichtwerte_Übersicht!$C$13,Planungsrichtwerte_Übersicht!$C$19))</f>
        <v>35</v>
      </c>
      <c r="G267" s="17"/>
      <c r="H267" s="17"/>
    </row>
    <row r="268" spans="1:8" x14ac:dyDescent="0.2">
      <c r="A268" s="4">
        <v>26.1</v>
      </c>
      <c r="B268" s="4">
        <f ca="1">IF(AND(Daten_WP!$D$22="WAHR",$C$3&gt;0),A268,0)</f>
        <v>0</v>
      </c>
      <c r="C268" s="16" t="e">
        <f t="shared" ca="1" si="4"/>
        <v>#DIV/0!</v>
      </c>
      <c r="D268" s="4">
        <f ca="1">IF(Bezug!$G$2=1,Planungsrichtwerte_Übersicht!$C$5,IF(Bezug!$G$2=2,Planungsrichtwerte_Übersicht!$C$11,Planungsrichtwerte_Übersicht!$C$17))</f>
        <v>45</v>
      </c>
      <c r="E268" s="4">
        <f ca="1">IF(Bezug!$G$2=1,Planungsrichtwerte_Übersicht!$C$6,IF(Bezug!$G$2=2,"-",Planungsrichtwerte_Übersicht!$C$18))</f>
        <v>40</v>
      </c>
      <c r="F268" s="4">
        <f ca="1">IF(Bezug!$G$2=1,Planungsrichtwerte_Übersicht!$C$7,IF(Bezug!$G$2=2,Planungsrichtwerte_Übersicht!$C$13,Planungsrichtwerte_Übersicht!$C$19))</f>
        <v>35</v>
      </c>
      <c r="G268" s="17"/>
      <c r="H268" s="17"/>
    </row>
    <row r="269" spans="1:8" x14ac:dyDescent="0.2">
      <c r="A269" s="4">
        <v>26.2</v>
      </c>
      <c r="B269" s="4">
        <f ca="1">IF(AND(Daten_WP!$D$22="WAHR",$C$3&gt;0),A269,0)</f>
        <v>0</v>
      </c>
      <c r="C269" s="16" t="e">
        <f t="shared" ca="1" si="4"/>
        <v>#DIV/0!</v>
      </c>
      <c r="D269" s="4">
        <f ca="1">IF(Bezug!$G$2=1,Planungsrichtwerte_Übersicht!$C$5,IF(Bezug!$G$2=2,Planungsrichtwerte_Übersicht!$C$11,Planungsrichtwerte_Übersicht!$C$17))</f>
        <v>45</v>
      </c>
      <c r="E269" s="4">
        <f ca="1">IF(Bezug!$G$2=1,Planungsrichtwerte_Übersicht!$C$6,IF(Bezug!$G$2=2,"-",Planungsrichtwerte_Übersicht!$C$18))</f>
        <v>40</v>
      </c>
      <c r="F269" s="4">
        <f ca="1">IF(Bezug!$G$2=1,Planungsrichtwerte_Übersicht!$C$7,IF(Bezug!$G$2=2,Planungsrichtwerte_Übersicht!$C$13,Planungsrichtwerte_Übersicht!$C$19))</f>
        <v>35</v>
      </c>
      <c r="G269" s="17"/>
      <c r="H269" s="17"/>
    </row>
    <row r="270" spans="1:8" x14ac:dyDescent="0.2">
      <c r="A270" s="4">
        <v>26.3</v>
      </c>
      <c r="B270" s="4">
        <f ca="1">IF(AND(Daten_WP!$D$22="WAHR",$C$3&gt;0),A270,0)</f>
        <v>0</v>
      </c>
      <c r="C270" s="16" t="e">
        <f t="shared" ca="1" si="4"/>
        <v>#DIV/0!</v>
      </c>
      <c r="D270" s="4">
        <f ca="1">IF(Bezug!$G$2=1,Planungsrichtwerte_Übersicht!$C$5,IF(Bezug!$G$2=2,Planungsrichtwerte_Übersicht!$C$11,Planungsrichtwerte_Übersicht!$C$17))</f>
        <v>45</v>
      </c>
      <c r="E270" s="4">
        <f ca="1">IF(Bezug!$G$2=1,Planungsrichtwerte_Übersicht!$C$6,IF(Bezug!$G$2=2,"-",Planungsrichtwerte_Übersicht!$C$18))</f>
        <v>40</v>
      </c>
      <c r="F270" s="4">
        <f ca="1">IF(Bezug!$G$2=1,Planungsrichtwerte_Übersicht!$C$7,IF(Bezug!$G$2=2,Planungsrichtwerte_Übersicht!$C$13,Planungsrichtwerte_Übersicht!$C$19))</f>
        <v>35</v>
      </c>
      <c r="G270" s="17"/>
      <c r="H270" s="17"/>
    </row>
    <row r="271" spans="1:8" x14ac:dyDescent="0.2">
      <c r="A271" s="4">
        <v>26.4</v>
      </c>
      <c r="B271" s="4">
        <f ca="1">IF(AND(Daten_WP!$D$22="WAHR",$C$3&gt;0),A271,0)</f>
        <v>0</v>
      </c>
      <c r="C271" s="16" t="e">
        <f t="shared" ca="1" si="4"/>
        <v>#DIV/0!</v>
      </c>
      <c r="D271" s="4">
        <f ca="1">IF(Bezug!$G$2=1,Planungsrichtwerte_Übersicht!$C$5,IF(Bezug!$G$2=2,Planungsrichtwerte_Übersicht!$C$11,Planungsrichtwerte_Übersicht!$C$17))</f>
        <v>45</v>
      </c>
      <c r="E271" s="4">
        <f ca="1">IF(Bezug!$G$2=1,Planungsrichtwerte_Übersicht!$C$6,IF(Bezug!$G$2=2,"-",Planungsrichtwerte_Übersicht!$C$18))</f>
        <v>40</v>
      </c>
      <c r="F271" s="4">
        <f ca="1">IF(Bezug!$G$2=1,Planungsrichtwerte_Übersicht!$C$7,IF(Bezug!$G$2=2,Planungsrichtwerte_Übersicht!$C$13,Planungsrichtwerte_Übersicht!$C$19))</f>
        <v>35</v>
      </c>
      <c r="G271" s="17"/>
      <c r="H271" s="17"/>
    </row>
    <row r="272" spans="1:8" x14ac:dyDescent="0.2">
      <c r="A272" s="4">
        <v>26.5</v>
      </c>
      <c r="B272" s="4">
        <f ca="1">IF(AND(Daten_WP!$D$22="WAHR",$C$3&gt;0),A272,0)</f>
        <v>0</v>
      </c>
      <c r="C272" s="16" t="e">
        <f t="shared" ca="1" si="4"/>
        <v>#DIV/0!</v>
      </c>
      <c r="D272" s="4">
        <f ca="1">IF(Bezug!$G$2=1,Planungsrichtwerte_Übersicht!$C$5,IF(Bezug!$G$2=2,Planungsrichtwerte_Übersicht!$C$11,Planungsrichtwerte_Übersicht!$C$17))</f>
        <v>45</v>
      </c>
      <c r="E272" s="4">
        <f ca="1">IF(Bezug!$G$2=1,Planungsrichtwerte_Übersicht!$C$6,IF(Bezug!$G$2=2,"-",Planungsrichtwerte_Übersicht!$C$18))</f>
        <v>40</v>
      </c>
      <c r="F272" s="4">
        <f ca="1">IF(Bezug!$G$2=1,Planungsrichtwerte_Übersicht!$C$7,IF(Bezug!$G$2=2,Planungsrichtwerte_Übersicht!$C$13,Planungsrichtwerte_Übersicht!$C$19))</f>
        <v>35</v>
      </c>
      <c r="G272" s="17"/>
      <c r="H272" s="17"/>
    </row>
    <row r="273" spans="1:8" x14ac:dyDescent="0.2">
      <c r="A273" s="4">
        <v>26.6</v>
      </c>
      <c r="B273" s="4">
        <f ca="1">IF(AND(Daten_WP!$D$22="WAHR",$C$3&gt;0),A273,0)</f>
        <v>0</v>
      </c>
      <c r="C273" s="16" t="e">
        <f t="shared" ca="1" si="4"/>
        <v>#DIV/0!</v>
      </c>
      <c r="D273" s="4">
        <f ca="1">IF(Bezug!$G$2=1,Planungsrichtwerte_Übersicht!$C$5,IF(Bezug!$G$2=2,Planungsrichtwerte_Übersicht!$C$11,Planungsrichtwerte_Übersicht!$C$17))</f>
        <v>45</v>
      </c>
      <c r="E273" s="4">
        <f ca="1">IF(Bezug!$G$2=1,Planungsrichtwerte_Übersicht!$C$6,IF(Bezug!$G$2=2,"-",Planungsrichtwerte_Übersicht!$C$18))</f>
        <v>40</v>
      </c>
      <c r="F273" s="4">
        <f ca="1">IF(Bezug!$G$2=1,Planungsrichtwerte_Übersicht!$C$7,IF(Bezug!$G$2=2,Planungsrichtwerte_Übersicht!$C$13,Planungsrichtwerte_Übersicht!$C$19))</f>
        <v>35</v>
      </c>
      <c r="G273" s="17"/>
      <c r="H273" s="17"/>
    </row>
    <row r="274" spans="1:8" x14ac:dyDescent="0.2">
      <c r="A274" s="4">
        <v>26.7</v>
      </c>
      <c r="B274" s="4">
        <f ca="1">IF(AND(Daten_WP!$D$22="WAHR",$C$3&gt;0),A274,0)</f>
        <v>0</v>
      </c>
      <c r="C274" s="16" t="e">
        <f t="shared" ca="1" si="4"/>
        <v>#DIV/0!</v>
      </c>
      <c r="D274" s="4">
        <f ca="1">IF(Bezug!$G$2=1,Planungsrichtwerte_Übersicht!$C$5,IF(Bezug!$G$2=2,Planungsrichtwerte_Übersicht!$C$11,Planungsrichtwerte_Übersicht!$C$17))</f>
        <v>45</v>
      </c>
      <c r="E274" s="4">
        <f ca="1">IF(Bezug!$G$2=1,Planungsrichtwerte_Übersicht!$C$6,IF(Bezug!$G$2=2,"-",Planungsrichtwerte_Übersicht!$C$18))</f>
        <v>40</v>
      </c>
      <c r="F274" s="4">
        <f ca="1">IF(Bezug!$G$2=1,Planungsrichtwerte_Übersicht!$C$7,IF(Bezug!$G$2=2,Planungsrichtwerte_Übersicht!$C$13,Planungsrichtwerte_Übersicht!$C$19))</f>
        <v>35</v>
      </c>
      <c r="G274" s="17"/>
      <c r="H274" s="17"/>
    </row>
    <row r="275" spans="1:8" x14ac:dyDescent="0.2">
      <c r="A275" s="4">
        <v>26.8</v>
      </c>
      <c r="B275" s="4">
        <f ca="1">IF(AND(Daten_WP!$D$22="WAHR",$C$3&gt;0),A275,0)</f>
        <v>0</v>
      </c>
      <c r="C275" s="16" t="e">
        <f t="shared" ca="1" si="4"/>
        <v>#DIV/0!</v>
      </c>
      <c r="D275" s="4">
        <f ca="1">IF(Bezug!$G$2=1,Planungsrichtwerte_Übersicht!$C$5,IF(Bezug!$G$2=2,Planungsrichtwerte_Übersicht!$C$11,Planungsrichtwerte_Übersicht!$C$17))</f>
        <v>45</v>
      </c>
      <c r="E275" s="4">
        <f ca="1">IF(Bezug!$G$2=1,Planungsrichtwerte_Übersicht!$C$6,IF(Bezug!$G$2=2,"-",Planungsrichtwerte_Übersicht!$C$18))</f>
        <v>40</v>
      </c>
      <c r="F275" s="4">
        <f ca="1">IF(Bezug!$G$2=1,Planungsrichtwerte_Übersicht!$C$7,IF(Bezug!$G$2=2,Planungsrichtwerte_Übersicht!$C$13,Planungsrichtwerte_Übersicht!$C$19))</f>
        <v>35</v>
      </c>
      <c r="G275" s="17"/>
      <c r="H275" s="17"/>
    </row>
    <row r="276" spans="1:8" x14ac:dyDescent="0.2">
      <c r="A276" s="4">
        <v>26.9</v>
      </c>
      <c r="B276" s="4">
        <f ca="1">IF(AND(Daten_WP!$D$22="WAHR",$C$3&gt;0),A276,0)</f>
        <v>0</v>
      </c>
      <c r="C276" s="16" t="e">
        <f t="shared" ca="1" si="4"/>
        <v>#DIV/0!</v>
      </c>
      <c r="D276" s="4">
        <f ca="1">IF(Bezug!$G$2=1,Planungsrichtwerte_Übersicht!$C$5,IF(Bezug!$G$2=2,Planungsrichtwerte_Übersicht!$C$11,Planungsrichtwerte_Übersicht!$C$17))</f>
        <v>45</v>
      </c>
      <c r="E276" s="4">
        <f ca="1">IF(Bezug!$G$2=1,Planungsrichtwerte_Übersicht!$C$6,IF(Bezug!$G$2=2,"-",Planungsrichtwerte_Übersicht!$C$18))</f>
        <v>40</v>
      </c>
      <c r="F276" s="4">
        <f ca="1">IF(Bezug!$G$2=1,Planungsrichtwerte_Übersicht!$C$7,IF(Bezug!$G$2=2,Planungsrichtwerte_Übersicht!$C$13,Planungsrichtwerte_Übersicht!$C$19))</f>
        <v>35</v>
      </c>
      <c r="G276" s="17"/>
      <c r="H276" s="17"/>
    </row>
    <row r="277" spans="1:8" x14ac:dyDescent="0.2">
      <c r="A277" s="4">
        <v>27</v>
      </c>
      <c r="B277" s="4">
        <f ca="1">IF(AND(Daten_WP!$D$22="WAHR",$C$3&gt;0),A277,0)</f>
        <v>0</v>
      </c>
      <c r="C277" s="16" t="e">
        <f t="shared" ca="1" si="4"/>
        <v>#DIV/0!</v>
      </c>
      <c r="D277" s="4">
        <f ca="1">IF(Bezug!$G$2=1,Planungsrichtwerte_Übersicht!$C$5,IF(Bezug!$G$2=2,Planungsrichtwerte_Übersicht!$C$11,Planungsrichtwerte_Übersicht!$C$17))</f>
        <v>45</v>
      </c>
      <c r="E277" s="4">
        <f ca="1">IF(Bezug!$G$2=1,Planungsrichtwerte_Übersicht!$C$6,IF(Bezug!$G$2=2,"-",Planungsrichtwerte_Übersicht!$C$18))</f>
        <v>40</v>
      </c>
      <c r="F277" s="4">
        <f ca="1">IF(Bezug!$G$2=1,Planungsrichtwerte_Übersicht!$C$7,IF(Bezug!$G$2=2,Planungsrichtwerte_Übersicht!$C$13,Planungsrichtwerte_Übersicht!$C$19))</f>
        <v>35</v>
      </c>
      <c r="G277" s="17"/>
      <c r="H277" s="17"/>
    </row>
    <row r="278" spans="1:8" x14ac:dyDescent="0.2">
      <c r="A278" s="4">
        <v>27.1</v>
      </c>
      <c r="B278" s="4">
        <f ca="1">IF(AND(Daten_WP!$D$22="WAHR",$C$3&gt;0),A278,0)</f>
        <v>0</v>
      </c>
      <c r="C278" s="16" t="e">
        <f t="shared" ca="1" si="4"/>
        <v>#DIV/0!</v>
      </c>
      <c r="D278" s="4">
        <f ca="1">IF(Bezug!$G$2=1,Planungsrichtwerte_Übersicht!$C$5,IF(Bezug!$G$2=2,Planungsrichtwerte_Übersicht!$C$11,Planungsrichtwerte_Übersicht!$C$17))</f>
        <v>45</v>
      </c>
      <c r="E278" s="4">
        <f ca="1">IF(Bezug!$G$2=1,Planungsrichtwerte_Übersicht!$C$6,IF(Bezug!$G$2=2,"-",Planungsrichtwerte_Übersicht!$C$18))</f>
        <v>40</v>
      </c>
      <c r="F278" s="4">
        <f ca="1">IF(Bezug!$G$2=1,Planungsrichtwerte_Übersicht!$C$7,IF(Bezug!$G$2=2,Planungsrichtwerte_Übersicht!$C$13,Planungsrichtwerte_Übersicht!$C$19))</f>
        <v>35</v>
      </c>
      <c r="G278" s="17"/>
      <c r="H278" s="17"/>
    </row>
    <row r="279" spans="1:8" x14ac:dyDescent="0.2">
      <c r="A279" s="4">
        <v>27.2</v>
      </c>
      <c r="B279" s="4">
        <f ca="1">IF(AND(Daten_WP!$D$22="WAHR",$C$3&gt;0),A279,0)</f>
        <v>0</v>
      </c>
      <c r="C279" s="16" t="e">
        <f t="shared" ca="1" si="4"/>
        <v>#DIV/0!</v>
      </c>
      <c r="D279" s="4">
        <f ca="1">IF(Bezug!$G$2=1,Planungsrichtwerte_Übersicht!$C$5,IF(Bezug!$G$2=2,Planungsrichtwerte_Übersicht!$C$11,Planungsrichtwerte_Übersicht!$C$17))</f>
        <v>45</v>
      </c>
      <c r="E279" s="4">
        <f ca="1">IF(Bezug!$G$2=1,Planungsrichtwerte_Übersicht!$C$6,IF(Bezug!$G$2=2,"-",Planungsrichtwerte_Übersicht!$C$18))</f>
        <v>40</v>
      </c>
      <c r="F279" s="4">
        <f ca="1">IF(Bezug!$G$2=1,Planungsrichtwerte_Übersicht!$C$7,IF(Bezug!$G$2=2,Planungsrichtwerte_Übersicht!$C$13,Planungsrichtwerte_Übersicht!$C$19))</f>
        <v>35</v>
      </c>
      <c r="G279" s="17"/>
      <c r="H279" s="17"/>
    </row>
    <row r="280" spans="1:8" x14ac:dyDescent="0.2">
      <c r="A280" s="4">
        <v>27.3</v>
      </c>
      <c r="B280" s="4">
        <f ca="1">IF(AND(Daten_WP!$D$22="WAHR",$C$3&gt;0),A280,0)</f>
        <v>0</v>
      </c>
      <c r="C280" s="16" t="e">
        <f t="shared" ca="1" si="4"/>
        <v>#DIV/0!</v>
      </c>
      <c r="D280" s="4">
        <f ca="1">IF(Bezug!$G$2=1,Planungsrichtwerte_Übersicht!$C$5,IF(Bezug!$G$2=2,Planungsrichtwerte_Übersicht!$C$11,Planungsrichtwerte_Übersicht!$C$17))</f>
        <v>45</v>
      </c>
      <c r="E280" s="4">
        <f ca="1">IF(Bezug!$G$2=1,Planungsrichtwerte_Übersicht!$C$6,IF(Bezug!$G$2=2,"-",Planungsrichtwerte_Übersicht!$C$18))</f>
        <v>40</v>
      </c>
      <c r="F280" s="4">
        <f ca="1">IF(Bezug!$G$2=1,Planungsrichtwerte_Übersicht!$C$7,IF(Bezug!$G$2=2,Planungsrichtwerte_Übersicht!$C$13,Planungsrichtwerte_Übersicht!$C$19))</f>
        <v>35</v>
      </c>
      <c r="G280" s="17"/>
      <c r="H280" s="17"/>
    </row>
    <row r="281" spans="1:8" x14ac:dyDescent="0.2">
      <c r="A281" s="4">
        <v>27.4</v>
      </c>
      <c r="B281" s="4">
        <f ca="1">IF(AND(Daten_WP!$D$22="WAHR",$C$3&gt;0),A281,0)</f>
        <v>0</v>
      </c>
      <c r="C281" s="16" t="e">
        <f t="shared" ca="1" si="4"/>
        <v>#DIV/0!</v>
      </c>
      <c r="D281" s="4">
        <f ca="1">IF(Bezug!$G$2=1,Planungsrichtwerte_Übersicht!$C$5,IF(Bezug!$G$2=2,Planungsrichtwerte_Übersicht!$C$11,Planungsrichtwerte_Übersicht!$C$17))</f>
        <v>45</v>
      </c>
      <c r="E281" s="4">
        <f ca="1">IF(Bezug!$G$2=1,Planungsrichtwerte_Übersicht!$C$6,IF(Bezug!$G$2=2,"-",Planungsrichtwerte_Übersicht!$C$18))</f>
        <v>40</v>
      </c>
      <c r="F281" s="4">
        <f ca="1">IF(Bezug!$G$2=1,Planungsrichtwerte_Übersicht!$C$7,IF(Bezug!$G$2=2,Planungsrichtwerte_Übersicht!$C$13,Planungsrichtwerte_Übersicht!$C$19))</f>
        <v>35</v>
      </c>
      <c r="G281" s="17"/>
      <c r="H281" s="17"/>
    </row>
    <row r="282" spans="1:8" x14ac:dyDescent="0.2">
      <c r="A282" s="4">
        <v>27.5</v>
      </c>
      <c r="B282" s="4">
        <f ca="1">IF(AND(Daten_WP!$D$22="WAHR",$C$3&gt;0),A282,0)</f>
        <v>0</v>
      </c>
      <c r="C282" s="16" t="e">
        <f t="shared" ca="1" si="4"/>
        <v>#DIV/0!</v>
      </c>
      <c r="D282" s="4">
        <f ca="1">IF(Bezug!$G$2=1,Planungsrichtwerte_Übersicht!$C$5,IF(Bezug!$G$2=2,Planungsrichtwerte_Übersicht!$C$11,Planungsrichtwerte_Übersicht!$C$17))</f>
        <v>45</v>
      </c>
      <c r="E282" s="4">
        <f ca="1">IF(Bezug!$G$2=1,Planungsrichtwerte_Übersicht!$C$6,IF(Bezug!$G$2=2,"-",Planungsrichtwerte_Übersicht!$C$18))</f>
        <v>40</v>
      </c>
      <c r="F282" s="4">
        <f ca="1">IF(Bezug!$G$2=1,Planungsrichtwerte_Übersicht!$C$7,IF(Bezug!$G$2=2,Planungsrichtwerte_Übersicht!$C$13,Planungsrichtwerte_Übersicht!$C$19))</f>
        <v>35</v>
      </c>
      <c r="G282" s="17"/>
      <c r="H282" s="17"/>
    </row>
    <row r="283" spans="1:8" x14ac:dyDescent="0.2">
      <c r="A283" s="4">
        <v>27.6</v>
      </c>
      <c r="B283" s="4">
        <f ca="1">IF(AND(Daten_WP!$D$22="WAHR",$C$3&gt;0),A283,0)</f>
        <v>0</v>
      </c>
      <c r="C283" s="16" t="e">
        <f t="shared" ca="1" si="4"/>
        <v>#DIV/0!</v>
      </c>
      <c r="D283" s="4">
        <f ca="1">IF(Bezug!$G$2=1,Planungsrichtwerte_Übersicht!$C$5,IF(Bezug!$G$2=2,Planungsrichtwerte_Übersicht!$C$11,Planungsrichtwerte_Übersicht!$C$17))</f>
        <v>45</v>
      </c>
      <c r="E283" s="4">
        <f ca="1">IF(Bezug!$G$2=1,Planungsrichtwerte_Übersicht!$C$6,IF(Bezug!$G$2=2,"-",Planungsrichtwerte_Übersicht!$C$18))</f>
        <v>40</v>
      </c>
      <c r="F283" s="4">
        <f ca="1">IF(Bezug!$G$2=1,Planungsrichtwerte_Übersicht!$C$7,IF(Bezug!$G$2=2,Planungsrichtwerte_Übersicht!$C$13,Planungsrichtwerte_Übersicht!$C$19))</f>
        <v>35</v>
      </c>
      <c r="G283" s="17"/>
      <c r="H283" s="17"/>
    </row>
    <row r="284" spans="1:8" x14ac:dyDescent="0.2">
      <c r="A284" s="4">
        <v>27.7</v>
      </c>
      <c r="B284" s="4">
        <f ca="1">IF(AND(Daten_WP!$D$22="WAHR",$C$3&gt;0),A284,0)</f>
        <v>0</v>
      </c>
      <c r="C284" s="16" t="e">
        <f t="shared" ca="1" si="4"/>
        <v>#DIV/0!</v>
      </c>
      <c r="D284" s="4">
        <f ca="1">IF(Bezug!$G$2=1,Planungsrichtwerte_Übersicht!$C$5,IF(Bezug!$G$2=2,Planungsrichtwerte_Übersicht!$C$11,Planungsrichtwerte_Übersicht!$C$17))</f>
        <v>45</v>
      </c>
      <c r="E284" s="4">
        <f ca="1">IF(Bezug!$G$2=1,Planungsrichtwerte_Übersicht!$C$6,IF(Bezug!$G$2=2,"-",Planungsrichtwerte_Übersicht!$C$18))</f>
        <v>40</v>
      </c>
      <c r="F284" s="4">
        <f ca="1">IF(Bezug!$G$2=1,Planungsrichtwerte_Übersicht!$C$7,IF(Bezug!$G$2=2,Planungsrichtwerte_Übersicht!$C$13,Planungsrichtwerte_Übersicht!$C$19))</f>
        <v>35</v>
      </c>
      <c r="G284" s="17"/>
      <c r="H284" s="17"/>
    </row>
    <row r="285" spans="1:8" x14ac:dyDescent="0.2">
      <c r="A285" s="4">
        <v>27.8</v>
      </c>
      <c r="B285" s="4">
        <f ca="1">IF(AND(Daten_WP!$D$22="WAHR",$C$3&gt;0),A285,0)</f>
        <v>0</v>
      </c>
      <c r="C285" s="16" t="e">
        <f t="shared" ca="1" si="4"/>
        <v>#DIV/0!</v>
      </c>
      <c r="D285" s="4">
        <f ca="1">IF(Bezug!$G$2=1,Planungsrichtwerte_Übersicht!$C$5,IF(Bezug!$G$2=2,Planungsrichtwerte_Übersicht!$C$11,Planungsrichtwerte_Übersicht!$C$17))</f>
        <v>45</v>
      </c>
      <c r="E285" s="4">
        <f ca="1">IF(Bezug!$G$2=1,Planungsrichtwerte_Übersicht!$C$6,IF(Bezug!$G$2=2,"-",Planungsrichtwerte_Übersicht!$C$18))</f>
        <v>40</v>
      </c>
      <c r="F285" s="4">
        <f ca="1">IF(Bezug!$G$2=1,Planungsrichtwerte_Übersicht!$C$7,IF(Bezug!$G$2=2,Planungsrichtwerte_Übersicht!$C$13,Planungsrichtwerte_Übersicht!$C$19))</f>
        <v>35</v>
      </c>
      <c r="G285" s="17"/>
      <c r="H285" s="17"/>
    </row>
    <row r="286" spans="1:8" x14ac:dyDescent="0.2">
      <c r="A286" s="4">
        <v>27.9</v>
      </c>
      <c r="B286" s="4">
        <f ca="1">IF(AND(Daten_WP!$D$22="WAHR",$C$3&gt;0),A286,0)</f>
        <v>0</v>
      </c>
      <c r="C286" s="16" t="e">
        <f t="shared" ca="1" si="4"/>
        <v>#DIV/0!</v>
      </c>
      <c r="D286" s="4">
        <f ca="1">IF(Bezug!$G$2=1,Planungsrichtwerte_Übersicht!$C$5,IF(Bezug!$G$2=2,Planungsrichtwerte_Übersicht!$C$11,Planungsrichtwerte_Übersicht!$C$17))</f>
        <v>45</v>
      </c>
      <c r="E286" s="4">
        <f ca="1">IF(Bezug!$G$2=1,Planungsrichtwerte_Übersicht!$C$6,IF(Bezug!$G$2=2,"-",Planungsrichtwerte_Übersicht!$C$18))</f>
        <v>40</v>
      </c>
      <c r="F286" s="4">
        <f ca="1">IF(Bezug!$G$2=1,Planungsrichtwerte_Übersicht!$C$7,IF(Bezug!$G$2=2,Planungsrichtwerte_Übersicht!$C$13,Planungsrichtwerte_Übersicht!$C$19))</f>
        <v>35</v>
      </c>
      <c r="G286" s="17"/>
      <c r="H286" s="17"/>
    </row>
    <row r="287" spans="1:8" x14ac:dyDescent="0.2">
      <c r="A287" s="4">
        <v>28</v>
      </c>
      <c r="B287" s="4">
        <f ca="1">IF(AND(Daten_WP!$D$22="WAHR",$C$3&gt;0),A287,0)</f>
        <v>0</v>
      </c>
      <c r="C287" s="16" t="e">
        <f t="shared" ca="1" si="4"/>
        <v>#DIV/0!</v>
      </c>
      <c r="D287" s="4">
        <f ca="1">IF(Bezug!$G$2=1,Planungsrichtwerte_Übersicht!$C$5,IF(Bezug!$G$2=2,Planungsrichtwerte_Übersicht!$C$11,Planungsrichtwerte_Übersicht!$C$17))</f>
        <v>45</v>
      </c>
      <c r="E287" s="4">
        <f ca="1">IF(Bezug!$G$2=1,Planungsrichtwerte_Übersicht!$C$6,IF(Bezug!$G$2=2,"-",Planungsrichtwerte_Übersicht!$C$18))</f>
        <v>40</v>
      </c>
      <c r="F287" s="4">
        <f ca="1">IF(Bezug!$G$2=1,Planungsrichtwerte_Übersicht!$C$7,IF(Bezug!$G$2=2,Planungsrichtwerte_Übersicht!$C$13,Planungsrichtwerte_Übersicht!$C$19))</f>
        <v>35</v>
      </c>
      <c r="G287" s="17"/>
      <c r="H287" s="17"/>
    </row>
    <row r="288" spans="1:8" x14ac:dyDescent="0.2">
      <c r="A288" s="4">
        <v>28.1</v>
      </c>
      <c r="B288" s="4">
        <f ca="1">IF(AND(Daten_WP!$D$22="WAHR",$C$3&gt;0),A288,0)</f>
        <v>0</v>
      </c>
      <c r="C288" s="16" t="e">
        <f t="shared" ca="1" si="4"/>
        <v>#DIV/0!</v>
      </c>
      <c r="D288" s="4">
        <f ca="1">IF(Bezug!$G$2=1,Planungsrichtwerte_Übersicht!$C$5,IF(Bezug!$G$2=2,Planungsrichtwerte_Übersicht!$C$11,Planungsrichtwerte_Übersicht!$C$17))</f>
        <v>45</v>
      </c>
      <c r="E288" s="4">
        <f ca="1">IF(Bezug!$G$2=1,Planungsrichtwerte_Übersicht!$C$6,IF(Bezug!$G$2=2,"-",Planungsrichtwerte_Übersicht!$C$18))</f>
        <v>40</v>
      </c>
      <c r="F288" s="4">
        <f ca="1">IF(Bezug!$G$2=1,Planungsrichtwerte_Übersicht!$C$7,IF(Bezug!$G$2=2,Planungsrichtwerte_Übersicht!$C$13,Planungsrichtwerte_Übersicht!$C$19))</f>
        <v>35</v>
      </c>
      <c r="G288" s="17"/>
      <c r="H288" s="17"/>
    </row>
    <row r="289" spans="1:8" x14ac:dyDescent="0.2">
      <c r="A289" s="4">
        <v>28.2</v>
      </c>
      <c r="B289" s="4">
        <f ca="1">IF(AND(Daten_WP!$D$22="WAHR",$C$3&gt;0),A289,0)</f>
        <v>0</v>
      </c>
      <c r="C289" s="16" t="e">
        <f t="shared" ca="1" si="4"/>
        <v>#DIV/0!</v>
      </c>
      <c r="D289" s="4">
        <f ca="1">IF(Bezug!$G$2=1,Planungsrichtwerte_Übersicht!$C$5,IF(Bezug!$G$2=2,Planungsrichtwerte_Übersicht!$C$11,Planungsrichtwerte_Übersicht!$C$17))</f>
        <v>45</v>
      </c>
      <c r="E289" s="4">
        <f ca="1">IF(Bezug!$G$2=1,Planungsrichtwerte_Übersicht!$C$6,IF(Bezug!$G$2=2,"-",Planungsrichtwerte_Übersicht!$C$18))</f>
        <v>40</v>
      </c>
      <c r="F289" s="4">
        <f ca="1">IF(Bezug!$G$2=1,Planungsrichtwerte_Übersicht!$C$7,IF(Bezug!$G$2=2,Planungsrichtwerte_Übersicht!$C$13,Planungsrichtwerte_Übersicht!$C$19))</f>
        <v>35</v>
      </c>
      <c r="G289" s="17"/>
      <c r="H289" s="17"/>
    </row>
    <row r="290" spans="1:8" x14ac:dyDescent="0.2">
      <c r="A290" s="4">
        <v>28.3</v>
      </c>
      <c r="B290" s="4">
        <f ca="1">IF(AND(Daten_WP!$D$22="WAHR",$C$3&gt;0),A290,0)</f>
        <v>0</v>
      </c>
      <c r="C290" s="16" t="e">
        <f t="shared" ca="1" si="4"/>
        <v>#DIV/0!</v>
      </c>
      <c r="D290" s="4">
        <f ca="1">IF(Bezug!$G$2=1,Planungsrichtwerte_Übersicht!$C$5,IF(Bezug!$G$2=2,Planungsrichtwerte_Übersicht!$C$11,Planungsrichtwerte_Übersicht!$C$17))</f>
        <v>45</v>
      </c>
      <c r="E290" s="4">
        <f ca="1">IF(Bezug!$G$2=1,Planungsrichtwerte_Übersicht!$C$6,IF(Bezug!$G$2=2,"-",Planungsrichtwerte_Übersicht!$C$18))</f>
        <v>40</v>
      </c>
      <c r="F290" s="4">
        <f ca="1">IF(Bezug!$G$2=1,Planungsrichtwerte_Übersicht!$C$7,IF(Bezug!$G$2=2,Planungsrichtwerte_Übersicht!$C$13,Planungsrichtwerte_Übersicht!$C$19))</f>
        <v>35</v>
      </c>
      <c r="G290" s="17"/>
      <c r="H290" s="17"/>
    </row>
    <row r="291" spans="1:8" x14ac:dyDescent="0.2">
      <c r="A291" s="4">
        <v>28.4</v>
      </c>
      <c r="B291" s="4">
        <f ca="1">IF(AND(Daten_WP!$D$22="WAHR",$C$3&gt;0),A291,0)</f>
        <v>0</v>
      </c>
      <c r="C291" s="16" t="e">
        <f t="shared" ca="1" si="4"/>
        <v>#DIV/0!</v>
      </c>
      <c r="D291" s="4">
        <f ca="1">IF(Bezug!$G$2=1,Planungsrichtwerte_Übersicht!$C$5,IF(Bezug!$G$2=2,Planungsrichtwerte_Übersicht!$C$11,Planungsrichtwerte_Übersicht!$C$17))</f>
        <v>45</v>
      </c>
      <c r="E291" s="4">
        <f ca="1">IF(Bezug!$G$2=1,Planungsrichtwerte_Übersicht!$C$6,IF(Bezug!$G$2=2,"-",Planungsrichtwerte_Übersicht!$C$18))</f>
        <v>40</v>
      </c>
      <c r="F291" s="4">
        <f ca="1">IF(Bezug!$G$2=1,Planungsrichtwerte_Übersicht!$C$7,IF(Bezug!$G$2=2,Planungsrichtwerte_Übersicht!$C$13,Planungsrichtwerte_Übersicht!$C$19))</f>
        <v>35</v>
      </c>
      <c r="G291" s="17"/>
      <c r="H291" s="17"/>
    </row>
    <row r="292" spans="1:8" x14ac:dyDescent="0.2">
      <c r="A292" s="4">
        <v>28.5</v>
      </c>
      <c r="B292" s="4">
        <f ca="1">IF(AND(Daten_WP!$D$22="WAHR",$C$3&gt;0),A292,0)</f>
        <v>0</v>
      </c>
      <c r="C292" s="16" t="e">
        <f t="shared" ca="1" si="4"/>
        <v>#DIV/0!</v>
      </c>
      <c r="D292" s="4">
        <f ca="1">IF(Bezug!$G$2=1,Planungsrichtwerte_Übersicht!$C$5,IF(Bezug!$G$2=2,Planungsrichtwerte_Übersicht!$C$11,Planungsrichtwerte_Übersicht!$C$17))</f>
        <v>45</v>
      </c>
      <c r="E292" s="4">
        <f ca="1">IF(Bezug!$G$2=1,Planungsrichtwerte_Übersicht!$C$6,IF(Bezug!$G$2=2,"-",Planungsrichtwerte_Übersicht!$C$18))</f>
        <v>40</v>
      </c>
      <c r="F292" s="4">
        <f ca="1">IF(Bezug!$G$2=1,Planungsrichtwerte_Übersicht!$C$7,IF(Bezug!$G$2=2,Planungsrichtwerte_Übersicht!$C$13,Planungsrichtwerte_Übersicht!$C$19))</f>
        <v>35</v>
      </c>
      <c r="G292" s="17"/>
      <c r="H292" s="17"/>
    </row>
    <row r="293" spans="1:8" x14ac:dyDescent="0.2">
      <c r="A293" s="4">
        <v>28.6</v>
      </c>
      <c r="B293" s="4">
        <f ca="1">IF(AND(Daten_WP!$D$22="WAHR",$C$3&gt;0),A293,0)</f>
        <v>0</v>
      </c>
      <c r="C293" s="16" t="e">
        <f t="shared" ca="1" si="4"/>
        <v>#DIV/0!</v>
      </c>
      <c r="D293" s="4">
        <f ca="1">IF(Bezug!$G$2=1,Planungsrichtwerte_Übersicht!$C$5,IF(Bezug!$G$2=2,Planungsrichtwerte_Übersicht!$C$11,Planungsrichtwerte_Übersicht!$C$17))</f>
        <v>45</v>
      </c>
      <c r="E293" s="4">
        <f ca="1">IF(Bezug!$G$2=1,Planungsrichtwerte_Übersicht!$C$6,IF(Bezug!$G$2=2,"-",Planungsrichtwerte_Übersicht!$C$18))</f>
        <v>40</v>
      </c>
      <c r="F293" s="4">
        <f ca="1">IF(Bezug!$G$2=1,Planungsrichtwerte_Übersicht!$C$7,IF(Bezug!$G$2=2,Planungsrichtwerte_Übersicht!$C$13,Planungsrichtwerte_Übersicht!$C$19))</f>
        <v>35</v>
      </c>
      <c r="G293" s="17"/>
      <c r="H293" s="17"/>
    </row>
    <row r="294" spans="1:8" x14ac:dyDescent="0.2">
      <c r="A294" s="4">
        <v>28.7</v>
      </c>
      <c r="B294" s="4">
        <f ca="1">IF(AND(Daten_WP!$D$22="WAHR",$C$3&gt;0),A294,0)</f>
        <v>0</v>
      </c>
      <c r="C294" s="16" t="e">
        <f t="shared" ca="1" si="4"/>
        <v>#DIV/0!</v>
      </c>
      <c r="D294" s="4">
        <f ca="1">IF(Bezug!$G$2=1,Planungsrichtwerte_Übersicht!$C$5,IF(Bezug!$G$2=2,Planungsrichtwerte_Übersicht!$C$11,Planungsrichtwerte_Übersicht!$C$17))</f>
        <v>45</v>
      </c>
      <c r="E294" s="4">
        <f ca="1">IF(Bezug!$G$2=1,Planungsrichtwerte_Übersicht!$C$6,IF(Bezug!$G$2=2,"-",Planungsrichtwerte_Übersicht!$C$18))</f>
        <v>40</v>
      </c>
      <c r="F294" s="4">
        <f ca="1">IF(Bezug!$G$2=1,Planungsrichtwerte_Übersicht!$C$7,IF(Bezug!$G$2=2,Planungsrichtwerte_Übersicht!$C$13,Planungsrichtwerte_Übersicht!$C$19))</f>
        <v>35</v>
      </c>
      <c r="G294" s="17"/>
      <c r="H294" s="17"/>
    </row>
    <row r="295" spans="1:8" x14ac:dyDescent="0.2">
      <c r="A295" s="4">
        <v>28.8</v>
      </c>
      <c r="B295" s="4">
        <f ca="1">IF(AND(Daten_WP!$D$22="WAHR",$C$3&gt;0),A295,0)</f>
        <v>0</v>
      </c>
      <c r="C295" s="16" t="e">
        <f t="shared" ca="1" si="4"/>
        <v>#DIV/0!</v>
      </c>
      <c r="D295" s="4">
        <f ca="1">IF(Bezug!$G$2=1,Planungsrichtwerte_Übersicht!$C$5,IF(Bezug!$G$2=2,Planungsrichtwerte_Übersicht!$C$11,Planungsrichtwerte_Übersicht!$C$17))</f>
        <v>45</v>
      </c>
      <c r="E295" s="4">
        <f ca="1">IF(Bezug!$G$2=1,Planungsrichtwerte_Übersicht!$C$6,IF(Bezug!$G$2=2,"-",Planungsrichtwerte_Übersicht!$C$18))</f>
        <v>40</v>
      </c>
      <c r="F295" s="4">
        <f ca="1">IF(Bezug!$G$2=1,Planungsrichtwerte_Übersicht!$C$7,IF(Bezug!$G$2=2,Planungsrichtwerte_Übersicht!$C$13,Planungsrichtwerte_Übersicht!$C$19))</f>
        <v>35</v>
      </c>
      <c r="G295" s="17"/>
      <c r="H295" s="17"/>
    </row>
    <row r="296" spans="1:8" x14ac:dyDescent="0.2">
      <c r="A296" s="4">
        <v>28.9</v>
      </c>
      <c r="B296" s="4">
        <f ca="1">IF(AND(Daten_WP!$D$22="WAHR",$C$3&gt;0),A296,0)</f>
        <v>0</v>
      </c>
      <c r="C296" s="16" t="e">
        <f t="shared" ca="1" si="4"/>
        <v>#DIV/0!</v>
      </c>
      <c r="D296" s="4">
        <f ca="1">IF(Bezug!$G$2=1,Planungsrichtwerte_Übersicht!$C$5,IF(Bezug!$G$2=2,Planungsrichtwerte_Übersicht!$C$11,Planungsrichtwerte_Übersicht!$C$17))</f>
        <v>45</v>
      </c>
      <c r="E296" s="4">
        <f ca="1">IF(Bezug!$G$2=1,Planungsrichtwerte_Übersicht!$C$6,IF(Bezug!$G$2=2,"-",Planungsrichtwerte_Übersicht!$C$18))</f>
        <v>40</v>
      </c>
      <c r="F296" s="4">
        <f ca="1">IF(Bezug!$G$2=1,Planungsrichtwerte_Übersicht!$C$7,IF(Bezug!$G$2=2,Planungsrichtwerte_Übersicht!$C$13,Planungsrichtwerte_Übersicht!$C$19))</f>
        <v>35</v>
      </c>
      <c r="G296" s="17"/>
      <c r="H296" s="17"/>
    </row>
    <row r="297" spans="1:8" x14ac:dyDescent="0.2">
      <c r="A297" s="4">
        <v>29</v>
      </c>
      <c r="B297" s="4">
        <f ca="1">IF(AND(Daten_WP!$D$22="WAHR",$C$3&gt;0),A297,0)</f>
        <v>0</v>
      </c>
      <c r="C297" s="16" t="e">
        <f t="shared" ca="1" si="4"/>
        <v>#DIV/0!</v>
      </c>
      <c r="D297" s="4">
        <f ca="1">IF(Bezug!$G$2=1,Planungsrichtwerte_Übersicht!$C$5,IF(Bezug!$G$2=2,Planungsrichtwerte_Übersicht!$C$11,Planungsrichtwerte_Übersicht!$C$17))</f>
        <v>45</v>
      </c>
      <c r="E297" s="4">
        <f ca="1">IF(Bezug!$G$2=1,Planungsrichtwerte_Übersicht!$C$6,IF(Bezug!$G$2=2,"-",Planungsrichtwerte_Übersicht!$C$18))</f>
        <v>40</v>
      </c>
      <c r="F297" s="4">
        <f ca="1">IF(Bezug!$G$2=1,Planungsrichtwerte_Übersicht!$C$7,IF(Bezug!$G$2=2,Planungsrichtwerte_Übersicht!$C$13,Planungsrichtwerte_Übersicht!$C$19))</f>
        <v>35</v>
      </c>
      <c r="G297" s="17"/>
      <c r="H297" s="17"/>
    </row>
    <row r="298" spans="1:8" x14ac:dyDescent="0.2">
      <c r="A298" s="4">
        <v>29.1</v>
      </c>
      <c r="B298" s="4">
        <f ca="1">IF(AND(Daten_WP!$D$22="WAHR",$C$3&gt;0),A298,0)</f>
        <v>0</v>
      </c>
      <c r="C298" s="16" t="e">
        <f t="shared" ca="1" si="4"/>
        <v>#DIV/0!</v>
      </c>
      <c r="D298" s="4">
        <f ca="1">IF(Bezug!$G$2=1,Planungsrichtwerte_Übersicht!$C$5,IF(Bezug!$G$2=2,Planungsrichtwerte_Übersicht!$C$11,Planungsrichtwerte_Übersicht!$C$17))</f>
        <v>45</v>
      </c>
      <c r="E298" s="4">
        <f ca="1">IF(Bezug!$G$2=1,Planungsrichtwerte_Übersicht!$C$6,IF(Bezug!$G$2=2,"-",Planungsrichtwerte_Übersicht!$C$18))</f>
        <v>40</v>
      </c>
      <c r="F298" s="4">
        <f ca="1">IF(Bezug!$G$2=1,Planungsrichtwerte_Übersicht!$C$7,IF(Bezug!$G$2=2,Planungsrichtwerte_Übersicht!$C$13,Planungsrichtwerte_Übersicht!$C$19))</f>
        <v>35</v>
      </c>
      <c r="G298" s="17"/>
      <c r="H298" s="17"/>
    </row>
    <row r="299" spans="1:8" x14ac:dyDescent="0.2">
      <c r="A299" s="4">
        <v>29.2</v>
      </c>
      <c r="B299" s="4">
        <f ca="1">IF(AND(Daten_WP!$D$22="WAHR",$C$3&gt;0),A299,0)</f>
        <v>0</v>
      </c>
      <c r="C299" s="16" t="e">
        <f t="shared" ca="1" si="4"/>
        <v>#DIV/0!</v>
      </c>
      <c r="D299" s="4">
        <f ca="1">IF(Bezug!$G$2=1,Planungsrichtwerte_Übersicht!$C$5,IF(Bezug!$G$2=2,Planungsrichtwerte_Übersicht!$C$11,Planungsrichtwerte_Übersicht!$C$17))</f>
        <v>45</v>
      </c>
      <c r="E299" s="4">
        <f ca="1">IF(Bezug!$G$2=1,Planungsrichtwerte_Übersicht!$C$6,IF(Bezug!$G$2=2,"-",Planungsrichtwerte_Übersicht!$C$18))</f>
        <v>40</v>
      </c>
      <c r="F299" s="4">
        <f ca="1">IF(Bezug!$G$2=1,Planungsrichtwerte_Übersicht!$C$7,IF(Bezug!$G$2=2,Planungsrichtwerte_Übersicht!$C$13,Planungsrichtwerte_Übersicht!$C$19))</f>
        <v>35</v>
      </c>
      <c r="G299" s="17"/>
      <c r="H299" s="17"/>
    </row>
    <row r="300" spans="1:8" x14ac:dyDescent="0.2">
      <c r="A300" s="4">
        <v>29.3</v>
      </c>
      <c r="B300" s="4">
        <f ca="1">IF(AND(Daten_WP!$D$22="WAHR",$C$3&gt;0),A300,0)</f>
        <v>0</v>
      </c>
      <c r="C300" s="16" t="e">
        <f t="shared" ca="1" si="4"/>
        <v>#DIV/0!</v>
      </c>
      <c r="D300" s="4">
        <f ca="1">IF(Bezug!$G$2=1,Planungsrichtwerte_Übersicht!$C$5,IF(Bezug!$G$2=2,Planungsrichtwerte_Übersicht!$C$11,Planungsrichtwerte_Übersicht!$C$17))</f>
        <v>45</v>
      </c>
      <c r="E300" s="4">
        <f ca="1">IF(Bezug!$G$2=1,Planungsrichtwerte_Übersicht!$C$6,IF(Bezug!$G$2=2,"-",Planungsrichtwerte_Übersicht!$C$18))</f>
        <v>40</v>
      </c>
      <c r="F300" s="4">
        <f ca="1">IF(Bezug!$G$2=1,Planungsrichtwerte_Übersicht!$C$7,IF(Bezug!$G$2=2,Planungsrichtwerte_Übersicht!$C$13,Planungsrichtwerte_Übersicht!$C$19))</f>
        <v>35</v>
      </c>
      <c r="G300" s="17"/>
      <c r="H300" s="17"/>
    </row>
    <row r="301" spans="1:8" x14ac:dyDescent="0.2">
      <c r="A301" s="4">
        <v>29.4</v>
      </c>
      <c r="B301" s="4">
        <f ca="1">IF(AND(Daten_WP!$D$22="WAHR",$C$3&gt;0),A301,0)</f>
        <v>0</v>
      </c>
      <c r="C301" s="16" t="e">
        <f t="shared" ca="1" si="4"/>
        <v>#DIV/0!</v>
      </c>
      <c r="D301" s="4">
        <f ca="1">IF(Bezug!$G$2=1,Planungsrichtwerte_Übersicht!$C$5,IF(Bezug!$G$2=2,Planungsrichtwerte_Übersicht!$C$11,Planungsrichtwerte_Übersicht!$C$17))</f>
        <v>45</v>
      </c>
      <c r="E301" s="4">
        <f ca="1">IF(Bezug!$G$2=1,Planungsrichtwerte_Übersicht!$C$6,IF(Bezug!$G$2=2,"-",Planungsrichtwerte_Übersicht!$C$18))</f>
        <v>40</v>
      </c>
      <c r="F301" s="4">
        <f ca="1">IF(Bezug!$G$2=1,Planungsrichtwerte_Übersicht!$C$7,IF(Bezug!$G$2=2,Planungsrichtwerte_Übersicht!$C$13,Planungsrichtwerte_Übersicht!$C$19))</f>
        <v>35</v>
      </c>
      <c r="G301" s="17"/>
      <c r="H301" s="17"/>
    </row>
    <row r="302" spans="1:8" x14ac:dyDescent="0.2">
      <c r="A302" s="4">
        <v>29.5</v>
      </c>
      <c r="B302" s="4">
        <f ca="1">IF(AND(Daten_WP!$D$22="WAHR",$C$3&gt;0),A302,0)</f>
        <v>0</v>
      </c>
      <c r="C302" s="16" t="e">
        <f t="shared" ca="1" si="4"/>
        <v>#DIV/0!</v>
      </c>
      <c r="D302" s="4">
        <f ca="1">IF(Bezug!$G$2=1,Planungsrichtwerte_Übersicht!$C$5,IF(Bezug!$G$2=2,Planungsrichtwerte_Übersicht!$C$11,Planungsrichtwerte_Übersicht!$C$17))</f>
        <v>45</v>
      </c>
      <c r="E302" s="4">
        <f ca="1">IF(Bezug!$G$2=1,Planungsrichtwerte_Übersicht!$C$6,IF(Bezug!$G$2=2,"-",Planungsrichtwerte_Übersicht!$C$18))</f>
        <v>40</v>
      </c>
      <c r="F302" s="4">
        <f ca="1">IF(Bezug!$G$2=1,Planungsrichtwerte_Übersicht!$C$7,IF(Bezug!$G$2=2,Planungsrichtwerte_Übersicht!$C$13,Planungsrichtwerte_Übersicht!$C$19))</f>
        <v>35</v>
      </c>
      <c r="G302" s="17"/>
      <c r="H302" s="17"/>
    </row>
    <row r="303" spans="1:8" x14ac:dyDescent="0.2">
      <c r="A303" s="4">
        <v>29.6</v>
      </c>
      <c r="B303" s="4">
        <f ca="1">IF(AND(Daten_WP!$D$22="WAHR",$C$3&gt;0),A303,0)</f>
        <v>0</v>
      </c>
      <c r="C303" s="16" t="e">
        <f t="shared" ca="1" si="4"/>
        <v>#DIV/0!</v>
      </c>
      <c r="D303" s="4">
        <f ca="1">IF(Bezug!$G$2=1,Planungsrichtwerte_Übersicht!$C$5,IF(Bezug!$G$2=2,Planungsrichtwerte_Übersicht!$C$11,Planungsrichtwerte_Übersicht!$C$17))</f>
        <v>45</v>
      </c>
      <c r="E303" s="4">
        <f ca="1">IF(Bezug!$G$2=1,Planungsrichtwerte_Übersicht!$C$6,IF(Bezug!$G$2=2,"-",Planungsrichtwerte_Übersicht!$C$18))</f>
        <v>40</v>
      </c>
      <c r="F303" s="4">
        <f ca="1">IF(Bezug!$G$2=1,Planungsrichtwerte_Übersicht!$C$7,IF(Bezug!$G$2=2,Planungsrichtwerte_Übersicht!$C$13,Planungsrichtwerte_Übersicht!$C$19))</f>
        <v>35</v>
      </c>
      <c r="G303" s="17"/>
      <c r="H303" s="17"/>
    </row>
    <row r="304" spans="1:8" x14ac:dyDescent="0.2">
      <c r="A304" s="4">
        <v>29.7</v>
      </c>
      <c r="B304" s="4">
        <f ca="1">IF(AND(Daten_WP!$D$22="WAHR",$C$3&gt;0),A304,0)</f>
        <v>0</v>
      </c>
      <c r="C304" s="16" t="e">
        <f t="shared" ca="1" si="4"/>
        <v>#DIV/0!</v>
      </c>
      <c r="D304" s="4">
        <f ca="1">IF(Bezug!$G$2=1,Planungsrichtwerte_Übersicht!$C$5,IF(Bezug!$G$2=2,Planungsrichtwerte_Übersicht!$C$11,Planungsrichtwerte_Übersicht!$C$17))</f>
        <v>45</v>
      </c>
      <c r="E304" s="4">
        <f ca="1">IF(Bezug!$G$2=1,Planungsrichtwerte_Übersicht!$C$6,IF(Bezug!$G$2=2,"-",Planungsrichtwerte_Übersicht!$C$18))</f>
        <v>40</v>
      </c>
      <c r="F304" s="4">
        <f ca="1">IF(Bezug!$G$2=1,Planungsrichtwerte_Übersicht!$C$7,IF(Bezug!$G$2=2,Planungsrichtwerte_Übersicht!$C$13,Planungsrichtwerte_Übersicht!$C$19))</f>
        <v>35</v>
      </c>
      <c r="G304" s="17"/>
      <c r="H304" s="17"/>
    </row>
    <row r="305" spans="1:8" x14ac:dyDescent="0.2">
      <c r="A305" s="4">
        <v>29.8</v>
      </c>
      <c r="B305" s="4">
        <f ca="1">IF(AND(Daten_WP!$D$22="WAHR",$C$3&gt;0),A305,0)</f>
        <v>0</v>
      </c>
      <c r="C305" s="16" t="e">
        <f t="shared" ca="1" si="4"/>
        <v>#DIV/0!</v>
      </c>
      <c r="D305" s="4">
        <f ca="1">IF(Bezug!$G$2=1,Planungsrichtwerte_Übersicht!$C$5,IF(Bezug!$G$2=2,Planungsrichtwerte_Übersicht!$C$11,Planungsrichtwerte_Übersicht!$C$17))</f>
        <v>45</v>
      </c>
      <c r="E305" s="4">
        <f ca="1">IF(Bezug!$G$2=1,Planungsrichtwerte_Übersicht!$C$6,IF(Bezug!$G$2=2,"-",Planungsrichtwerte_Übersicht!$C$18))</f>
        <v>40</v>
      </c>
      <c r="F305" s="4">
        <f ca="1">IF(Bezug!$G$2=1,Planungsrichtwerte_Übersicht!$C$7,IF(Bezug!$G$2=2,Planungsrichtwerte_Übersicht!$C$13,Planungsrichtwerte_Übersicht!$C$19))</f>
        <v>35</v>
      </c>
      <c r="G305" s="17"/>
      <c r="H305" s="17"/>
    </row>
    <row r="306" spans="1:8" x14ac:dyDescent="0.2">
      <c r="A306" s="4">
        <v>29.9</v>
      </c>
      <c r="B306" s="4">
        <f ca="1">IF(AND(Daten_WP!$D$22="WAHR",$C$3&gt;0),A306,0)</f>
        <v>0</v>
      </c>
      <c r="C306" s="16" t="e">
        <f t="shared" ca="1" si="4"/>
        <v>#DIV/0!</v>
      </c>
      <c r="D306" s="4">
        <f ca="1">IF(Bezug!$G$2=1,Planungsrichtwerte_Übersicht!$C$5,IF(Bezug!$G$2=2,Planungsrichtwerte_Übersicht!$C$11,Planungsrichtwerte_Übersicht!$C$17))</f>
        <v>45</v>
      </c>
      <c r="E306" s="4">
        <f ca="1">IF(Bezug!$G$2=1,Planungsrichtwerte_Übersicht!$C$6,IF(Bezug!$G$2=2,"-",Planungsrichtwerte_Übersicht!$C$18))</f>
        <v>40</v>
      </c>
      <c r="F306" s="4">
        <f ca="1">IF(Bezug!$G$2=1,Planungsrichtwerte_Übersicht!$C$7,IF(Bezug!$G$2=2,Planungsrichtwerte_Übersicht!$C$13,Planungsrichtwerte_Übersicht!$C$19))</f>
        <v>35</v>
      </c>
      <c r="G306" s="17"/>
      <c r="H306" s="17"/>
    </row>
    <row r="307" spans="1:8" x14ac:dyDescent="0.2">
      <c r="A307" s="4">
        <v>30</v>
      </c>
      <c r="B307" s="4">
        <f ca="1">IF(AND(Daten_WP!$D$22="WAHR",$C$3&gt;0),A307,0)</f>
        <v>0</v>
      </c>
      <c r="C307" s="16" t="e">
        <f t="shared" ca="1" si="4"/>
        <v>#DIV/0!</v>
      </c>
      <c r="D307" s="4">
        <f ca="1">IF(Bezug!$G$2=1,Planungsrichtwerte_Übersicht!$C$5,IF(Bezug!$G$2=2,Planungsrichtwerte_Übersicht!$C$11,Planungsrichtwerte_Übersicht!$C$17))</f>
        <v>45</v>
      </c>
      <c r="E307" s="4">
        <f ca="1">IF(Bezug!$G$2=1,Planungsrichtwerte_Übersicht!$C$6,IF(Bezug!$G$2=2,"-",Planungsrichtwerte_Übersicht!$C$18))</f>
        <v>40</v>
      </c>
      <c r="F307" s="4">
        <f ca="1">IF(Bezug!$G$2=1,Planungsrichtwerte_Übersicht!$C$7,IF(Bezug!$G$2=2,Planungsrichtwerte_Übersicht!$C$13,Planungsrichtwerte_Übersicht!$C$19))</f>
        <v>35</v>
      </c>
      <c r="G307" s="17"/>
      <c r="H307" s="17"/>
    </row>
    <row r="308" spans="1:8" x14ac:dyDescent="0.2">
      <c r="A308" s="4">
        <v>30.1</v>
      </c>
      <c r="B308" s="4">
        <f ca="1">IF(AND(Daten_WP!$D$22="WAHR",$C$3&gt;0),A308,0)</f>
        <v>0</v>
      </c>
      <c r="C308" s="16" t="e">
        <f t="shared" ca="1" si="4"/>
        <v>#DIV/0!</v>
      </c>
      <c r="D308" s="4">
        <f ca="1">IF(Bezug!$G$2=1,Planungsrichtwerte_Übersicht!$C$5,IF(Bezug!$G$2=2,Planungsrichtwerte_Übersicht!$C$11,Planungsrichtwerte_Übersicht!$C$17))</f>
        <v>45</v>
      </c>
      <c r="E308" s="4">
        <f ca="1">IF(Bezug!$G$2=1,Planungsrichtwerte_Übersicht!$C$6,IF(Bezug!$G$2=2,"-",Planungsrichtwerte_Übersicht!$C$18))</f>
        <v>40</v>
      </c>
      <c r="F308" s="4">
        <f ca="1">IF(Bezug!$G$2=1,Planungsrichtwerte_Übersicht!$C$7,IF(Bezug!$G$2=2,Planungsrichtwerte_Übersicht!$C$13,Planungsrichtwerte_Übersicht!$C$19))</f>
        <v>35</v>
      </c>
      <c r="G308" s="17"/>
      <c r="H308" s="17"/>
    </row>
    <row r="309" spans="1:8" x14ac:dyDescent="0.2">
      <c r="A309" s="4">
        <v>30.2</v>
      </c>
      <c r="B309" s="4">
        <f ca="1">IF(AND(Daten_WP!$D$22="WAHR",$C$3&gt;0),A309,0)</f>
        <v>0</v>
      </c>
      <c r="C309" s="16" t="e">
        <f t="shared" ca="1" si="4"/>
        <v>#DIV/0!</v>
      </c>
      <c r="D309" s="4">
        <f ca="1">IF(Bezug!$G$2=1,Planungsrichtwerte_Übersicht!$C$5,IF(Bezug!$G$2=2,Planungsrichtwerte_Übersicht!$C$11,Planungsrichtwerte_Übersicht!$C$17))</f>
        <v>45</v>
      </c>
      <c r="E309" s="4">
        <f ca="1">IF(Bezug!$G$2=1,Planungsrichtwerte_Übersicht!$C$6,IF(Bezug!$G$2=2,"-",Planungsrichtwerte_Übersicht!$C$18))</f>
        <v>40</v>
      </c>
      <c r="F309" s="4">
        <f ca="1">IF(Bezug!$G$2=1,Planungsrichtwerte_Übersicht!$C$7,IF(Bezug!$G$2=2,Planungsrichtwerte_Übersicht!$C$13,Planungsrichtwerte_Übersicht!$C$19))</f>
        <v>35</v>
      </c>
      <c r="G309" s="17"/>
      <c r="H309" s="17"/>
    </row>
    <row r="310" spans="1:8" x14ac:dyDescent="0.2">
      <c r="A310" s="4">
        <v>30.3</v>
      </c>
      <c r="B310" s="4">
        <f ca="1">IF(AND(Daten_WP!$D$22="WAHR",$C$3&gt;0),A310,0)</f>
        <v>0</v>
      </c>
      <c r="C310" s="16" t="e">
        <f t="shared" ca="1" si="4"/>
        <v>#DIV/0!</v>
      </c>
      <c r="D310" s="4">
        <f ca="1">IF(Bezug!$G$2=1,Planungsrichtwerte_Übersicht!$C$5,IF(Bezug!$G$2=2,Planungsrichtwerte_Übersicht!$C$11,Planungsrichtwerte_Übersicht!$C$17))</f>
        <v>45</v>
      </c>
      <c r="E310" s="4">
        <f ca="1">IF(Bezug!$G$2=1,Planungsrichtwerte_Übersicht!$C$6,IF(Bezug!$G$2=2,"-",Planungsrichtwerte_Übersicht!$C$18))</f>
        <v>40</v>
      </c>
      <c r="F310" s="4">
        <f ca="1">IF(Bezug!$G$2=1,Planungsrichtwerte_Übersicht!$C$7,IF(Bezug!$G$2=2,Planungsrichtwerte_Übersicht!$C$13,Planungsrichtwerte_Übersicht!$C$19))</f>
        <v>35</v>
      </c>
      <c r="G310" s="17"/>
      <c r="H310" s="17"/>
    </row>
    <row r="311" spans="1:8" x14ac:dyDescent="0.2">
      <c r="A311" s="4">
        <v>30.4</v>
      </c>
      <c r="B311" s="4">
        <f ca="1">IF(AND(Daten_WP!$D$22="WAHR",$C$3&gt;0),A311,0)</f>
        <v>0</v>
      </c>
      <c r="C311" s="16" t="e">
        <f t="shared" ca="1" si="4"/>
        <v>#DIV/0!</v>
      </c>
      <c r="D311" s="4">
        <f ca="1">IF(Bezug!$G$2=1,Planungsrichtwerte_Übersicht!$C$5,IF(Bezug!$G$2=2,Planungsrichtwerte_Übersicht!$C$11,Planungsrichtwerte_Übersicht!$C$17))</f>
        <v>45</v>
      </c>
      <c r="E311" s="4">
        <f ca="1">IF(Bezug!$G$2=1,Planungsrichtwerte_Übersicht!$C$6,IF(Bezug!$G$2=2,"-",Planungsrichtwerte_Übersicht!$C$18))</f>
        <v>40</v>
      </c>
      <c r="F311" s="4">
        <f ca="1">IF(Bezug!$G$2=1,Planungsrichtwerte_Übersicht!$C$7,IF(Bezug!$G$2=2,Planungsrichtwerte_Übersicht!$C$13,Planungsrichtwerte_Übersicht!$C$19))</f>
        <v>35</v>
      </c>
      <c r="G311" s="17"/>
      <c r="H311" s="17"/>
    </row>
    <row r="312" spans="1:8" x14ac:dyDescent="0.2">
      <c r="A312" s="4">
        <v>30.5</v>
      </c>
      <c r="B312" s="4">
        <f ca="1">IF(AND(Daten_WP!$D$22="WAHR",$C$3&gt;0),A312,0)</f>
        <v>0</v>
      </c>
      <c r="C312" s="16" t="e">
        <f t="shared" ca="1" si="4"/>
        <v>#DIV/0!</v>
      </c>
      <c r="D312" s="4">
        <f ca="1">IF(Bezug!$G$2=1,Planungsrichtwerte_Übersicht!$C$5,IF(Bezug!$G$2=2,Planungsrichtwerte_Übersicht!$C$11,Planungsrichtwerte_Übersicht!$C$17))</f>
        <v>45</v>
      </c>
      <c r="E312" s="4">
        <f ca="1">IF(Bezug!$G$2=1,Planungsrichtwerte_Übersicht!$C$6,IF(Bezug!$G$2=2,"-",Planungsrichtwerte_Übersicht!$C$18))</f>
        <v>40</v>
      </c>
      <c r="F312" s="4">
        <f ca="1">IF(Bezug!$G$2=1,Planungsrichtwerte_Übersicht!$C$7,IF(Bezug!$G$2=2,Planungsrichtwerte_Übersicht!$C$13,Planungsrichtwerte_Übersicht!$C$19))</f>
        <v>35</v>
      </c>
      <c r="G312" s="17"/>
      <c r="H312" s="17"/>
    </row>
    <row r="313" spans="1:8" x14ac:dyDescent="0.2">
      <c r="A313" s="4">
        <v>30.6</v>
      </c>
      <c r="B313" s="4">
        <f ca="1">IF(AND(Daten_WP!$D$22="WAHR",$C$3&gt;0),A313,0)</f>
        <v>0</v>
      </c>
      <c r="C313" s="16" t="e">
        <f t="shared" ca="1" si="4"/>
        <v>#DIV/0!</v>
      </c>
      <c r="D313" s="4">
        <f ca="1">IF(Bezug!$G$2=1,Planungsrichtwerte_Übersicht!$C$5,IF(Bezug!$G$2=2,Planungsrichtwerte_Übersicht!$C$11,Planungsrichtwerte_Übersicht!$C$17))</f>
        <v>45</v>
      </c>
      <c r="E313" s="4">
        <f ca="1">IF(Bezug!$G$2=1,Planungsrichtwerte_Übersicht!$C$6,IF(Bezug!$G$2=2,"-",Planungsrichtwerte_Übersicht!$C$18))</f>
        <v>40</v>
      </c>
      <c r="F313" s="4">
        <f ca="1">IF(Bezug!$G$2=1,Planungsrichtwerte_Übersicht!$C$7,IF(Bezug!$G$2=2,Planungsrichtwerte_Übersicht!$C$13,Planungsrichtwerte_Übersicht!$C$19))</f>
        <v>35</v>
      </c>
      <c r="G313" s="17"/>
      <c r="H313" s="17"/>
    </row>
    <row r="314" spans="1:8" x14ac:dyDescent="0.2">
      <c r="A314" s="4">
        <v>30.7</v>
      </c>
      <c r="B314" s="4">
        <f ca="1">IF(AND(Daten_WP!$D$22="WAHR",$C$3&gt;0),A314,0)</f>
        <v>0</v>
      </c>
      <c r="C314" s="16" t="e">
        <f t="shared" ca="1" si="4"/>
        <v>#DIV/0!</v>
      </c>
      <c r="D314" s="4">
        <f ca="1">IF(Bezug!$G$2=1,Planungsrichtwerte_Übersicht!$C$5,IF(Bezug!$G$2=2,Planungsrichtwerte_Übersicht!$C$11,Planungsrichtwerte_Übersicht!$C$17))</f>
        <v>45</v>
      </c>
      <c r="E314" s="4">
        <f ca="1">IF(Bezug!$G$2=1,Planungsrichtwerte_Übersicht!$C$6,IF(Bezug!$G$2=2,"-",Planungsrichtwerte_Übersicht!$C$18))</f>
        <v>40</v>
      </c>
      <c r="F314" s="4">
        <f ca="1">IF(Bezug!$G$2=1,Planungsrichtwerte_Übersicht!$C$7,IF(Bezug!$G$2=2,Planungsrichtwerte_Übersicht!$C$13,Planungsrichtwerte_Übersicht!$C$19))</f>
        <v>35</v>
      </c>
      <c r="G314" s="17"/>
      <c r="H314" s="17"/>
    </row>
    <row r="315" spans="1:8" x14ac:dyDescent="0.2">
      <c r="A315" s="4">
        <v>30.8</v>
      </c>
      <c r="B315" s="4">
        <f ca="1">IF(AND(Daten_WP!$D$22="WAHR",$C$3&gt;0),A315,0)</f>
        <v>0</v>
      </c>
      <c r="C315" s="16" t="e">
        <f t="shared" ca="1" si="4"/>
        <v>#DIV/0!</v>
      </c>
      <c r="D315" s="4">
        <f ca="1">IF(Bezug!$G$2=1,Planungsrichtwerte_Übersicht!$C$5,IF(Bezug!$G$2=2,Planungsrichtwerte_Übersicht!$C$11,Planungsrichtwerte_Übersicht!$C$17))</f>
        <v>45</v>
      </c>
      <c r="E315" s="4">
        <f ca="1">IF(Bezug!$G$2=1,Planungsrichtwerte_Übersicht!$C$6,IF(Bezug!$G$2=2,"-",Planungsrichtwerte_Übersicht!$C$18))</f>
        <v>40</v>
      </c>
      <c r="F315" s="4">
        <f ca="1">IF(Bezug!$G$2=1,Planungsrichtwerte_Übersicht!$C$7,IF(Bezug!$G$2=2,Planungsrichtwerte_Übersicht!$C$13,Planungsrichtwerte_Übersicht!$C$19))</f>
        <v>35</v>
      </c>
      <c r="G315" s="17"/>
      <c r="H315" s="17"/>
    </row>
    <row r="316" spans="1:8" x14ac:dyDescent="0.2">
      <c r="A316" s="4">
        <v>30.9</v>
      </c>
      <c r="B316" s="4">
        <f ca="1">IF(AND(Daten_WP!$D$22="WAHR",$C$3&gt;0),A316,0)</f>
        <v>0</v>
      </c>
      <c r="C316" s="16" t="e">
        <f t="shared" ca="1" si="4"/>
        <v>#DIV/0!</v>
      </c>
      <c r="D316" s="4">
        <f ca="1">IF(Bezug!$G$2=1,Planungsrichtwerte_Übersicht!$C$5,IF(Bezug!$G$2=2,Planungsrichtwerte_Übersicht!$C$11,Planungsrichtwerte_Übersicht!$C$17))</f>
        <v>45</v>
      </c>
      <c r="E316" s="4">
        <f ca="1">IF(Bezug!$G$2=1,Planungsrichtwerte_Übersicht!$C$6,IF(Bezug!$G$2=2,"-",Planungsrichtwerte_Übersicht!$C$18))</f>
        <v>40</v>
      </c>
      <c r="F316" s="4">
        <f ca="1">IF(Bezug!$G$2=1,Planungsrichtwerte_Übersicht!$C$7,IF(Bezug!$G$2=2,Planungsrichtwerte_Übersicht!$C$13,Planungsrichtwerte_Übersicht!$C$19))</f>
        <v>35</v>
      </c>
      <c r="G316" s="17"/>
      <c r="H316" s="17"/>
    </row>
    <row r="317" spans="1:8" x14ac:dyDescent="0.2">
      <c r="A317" s="4">
        <v>31</v>
      </c>
      <c r="B317" s="4">
        <f ca="1">IF(AND(Daten_WP!$D$22="WAHR",$C$3&gt;0),A317,0)</f>
        <v>0</v>
      </c>
      <c r="C317" s="16" t="e">
        <f t="shared" ca="1" si="4"/>
        <v>#DIV/0!</v>
      </c>
      <c r="D317" s="4">
        <f ca="1">IF(Bezug!$G$2=1,Planungsrichtwerte_Übersicht!$C$5,IF(Bezug!$G$2=2,Planungsrichtwerte_Übersicht!$C$11,Planungsrichtwerte_Übersicht!$C$17))</f>
        <v>45</v>
      </c>
      <c r="E317" s="4">
        <f ca="1">IF(Bezug!$G$2=1,Planungsrichtwerte_Übersicht!$C$6,IF(Bezug!$G$2=2,"-",Planungsrichtwerte_Übersicht!$C$18))</f>
        <v>40</v>
      </c>
      <c r="F317" s="4">
        <f ca="1">IF(Bezug!$G$2=1,Planungsrichtwerte_Übersicht!$C$7,IF(Bezug!$G$2=2,Planungsrichtwerte_Übersicht!$C$13,Planungsrichtwerte_Übersicht!$C$19))</f>
        <v>35</v>
      </c>
      <c r="G317" s="17"/>
      <c r="H317" s="17"/>
    </row>
    <row r="318" spans="1:8" x14ac:dyDescent="0.2">
      <c r="A318" s="4">
        <v>31.1</v>
      </c>
      <c r="B318" s="4">
        <f ca="1">IF(AND(Daten_WP!$D$22="WAHR",$C$3&gt;0),A318,0)</f>
        <v>0</v>
      </c>
      <c r="C318" s="16" t="e">
        <f t="shared" ca="1" si="4"/>
        <v>#DIV/0!</v>
      </c>
      <c r="D318" s="4">
        <f ca="1">IF(Bezug!$G$2=1,Planungsrichtwerte_Übersicht!$C$5,IF(Bezug!$G$2=2,Planungsrichtwerte_Übersicht!$C$11,Planungsrichtwerte_Übersicht!$C$17))</f>
        <v>45</v>
      </c>
      <c r="E318" s="4">
        <f ca="1">IF(Bezug!$G$2=1,Planungsrichtwerte_Übersicht!$C$6,IF(Bezug!$G$2=2,"-",Planungsrichtwerte_Übersicht!$C$18))</f>
        <v>40</v>
      </c>
      <c r="F318" s="4">
        <f ca="1">IF(Bezug!$G$2=1,Planungsrichtwerte_Übersicht!$C$7,IF(Bezug!$G$2=2,Planungsrichtwerte_Übersicht!$C$13,Planungsrichtwerte_Übersicht!$C$19))</f>
        <v>35</v>
      </c>
      <c r="G318" s="17"/>
      <c r="H318" s="17"/>
    </row>
    <row r="319" spans="1:8" x14ac:dyDescent="0.2">
      <c r="A319" s="4">
        <v>31.2</v>
      </c>
      <c r="B319" s="4">
        <f ca="1">IF(AND(Daten_WP!$D$22="WAHR",$C$3&gt;0),A319,0)</f>
        <v>0</v>
      </c>
      <c r="C319" s="16" t="e">
        <f t="shared" ca="1" si="4"/>
        <v>#DIV/0!</v>
      </c>
      <c r="D319" s="4">
        <f ca="1">IF(Bezug!$G$2=1,Planungsrichtwerte_Übersicht!$C$5,IF(Bezug!$G$2=2,Planungsrichtwerte_Übersicht!$C$11,Planungsrichtwerte_Übersicht!$C$17))</f>
        <v>45</v>
      </c>
      <c r="E319" s="4">
        <f ca="1">IF(Bezug!$G$2=1,Planungsrichtwerte_Übersicht!$C$6,IF(Bezug!$G$2=2,"-",Planungsrichtwerte_Übersicht!$C$18))</f>
        <v>40</v>
      </c>
      <c r="F319" s="4">
        <f ca="1">IF(Bezug!$G$2=1,Planungsrichtwerte_Übersicht!$C$7,IF(Bezug!$G$2=2,Planungsrichtwerte_Übersicht!$C$13,Planungsrichtwerte_Übersicht!$C$19))</f>
        <v>35</v>
      </c>
      <c r="G319" s="17"/>
      <c r="H319" s="17"/>
    </row>
    <row r="320" spans="1:8" x14ac:dyDescent="0.2">
      <c r="A320" s="4">
        <v>31.3</v>
      </c>
      <c r="B320" s="4">
        <f ca="1">IF(AND(Daten_WP!$D$22="WAHR",$C$3&gt;0),A320,0)</f>
        <v>0</v>
      </c>
      <c r="C320" s="16" t="e">
        <f t="shared" ca="1" si="4"/>
        <v>#DIV/0!</v>
      </c>
      <c r="D320" s="4">
        <f ca="1">IF(Bezug!$G$2=1,Planungsrichtwerte_Übersicht!$C$5,IF(Bezug!$G$2=2,Planungsrichtwerte_Übersicht!$C$11,Planungsrichtwerte_Übersicht!$C$17))</f>
        <v>45</v>
      </c>
      <c r="E320" s="4">
        <f ca="1">IF(Bezug!$G$2=1,Planungsrichtwerte_Übersicht!$C$6,IF(Bezug!$G$2=2,"-",Planungsrichtwerte_Übersicht!$C$18))</f>
        <v>40</v>
      </c>
      <c r="F320" s="4">
        <f ca="1">IF(Bezug!$G$2=1,Planungsrichtwerte_Übersicht!$C$7,IF(Bezug!$G$2=2,Planungsrichtwerte_Übersicht!$C$13,Planungsrichtwerte_Übersicht!$C$19))</f>
        <v>35</v>
      </c>
      <c r="G320" s="17"/>
      <c r="H320" s="17"/>
    </row>
    <row r="321" spans="1:8" x14ac:dyDescent="0.2">
      <c r="A321" s="4">
        <v>31.4</v>
      </c>
      <c r="B321" s="4">
        <f ca="1">IF(AND(Daten_WP!$D$22="WAHR",$C$3&gt;0),A321,0)</f>
        <v>0</v>
      </c>
      <c r="C321" s="16" t="e">
        <f t="shared" ca="1" si="4"/>
        <v>#DIV/0!</v>
      </c>
      <c r="D321" s="4">
        <f ca="1">IF(Bezug!$G$2=1,Planungsrichtwerte_Übersicht!$C$5,IF(Bezug!$G$2=2,Planungsrichtwerte_Übersicht!$C$11,Planungsrichtwerte_Übersicht!$C$17))</f>
        <v>45</v>
      </c>
      <c r="E321" s="4">
        <f ca="1">IF(Bezug!$G$2=1,Planungsrichtwerte_Übersicht!$C$6,IF(Bezug!$G$2=2,"-",Planungsrichtwerte_Übersicht!$C$18))</f>
        <v>40</v>
      </c>
      <c r="F321" s="4">
        <f ca="1">IF(Bezug!$G$2=1,Planungsrichtwerte_Übersicht!$C$7,IF(Bezug!$G$2=2,Planungsrichtwerte_Übersicht!$C$13,Planungsrichtwerte_Übersicht!$C$19))</f>
        <v>35</v>
      </c>
      <c r="G321" s="17"/>
      <c r="H321" s="17"/>
    </row>
    <row r="322" spans="1:8" x14ac:dyDescent="0.2">
      <c r="A322" s="4">
        <v>31.5</v>
      </c>
      <c r="B322" s="4">
        <f ca="1">IF(AND(Daten_WP!$D$22="WAHR",$C$3&gt;0),A322,0)</f>
        <v>0</v>
      </c>
      <c r="C322" s="16" t="e">
        <f t="shared" ca="1" si="4"/>
        <v>#DIV/0!</v>
      </c>
      <c r="D322" s="4">
        <f ca="1">IF(Bezug!$G$2=1,Planungsrichtwerte_Übersicht!$C$5,IF(Bezug!$G$2=2,Planungsrichtwerte_Übersicht!$C$11,Planungsrichtwerte_Übersicht!$C$17))</f>
        <v>45</v>
      </c>
      <c r="E322" s="4">
        <f ca="1">IF(Bezug!$G$2=1,Planungsrichtwerte_Übersicht!$C$6,IF(Bezug!$G$2=2,"-",Planungsrichtwerte_Übersicht!$C$18))</f>
        <v>40</v>
      </c>
      <c r="F322" s="4">
        <f ca="1">IF(Bezug!$G$2=1,Planungsrichtwerte_Übersicht!$C$7,IF(Bezug!$G$2=2,Planungsrichtwerte_Übersicht!$C$13,Planungsrichtwerte_Übersicht!$C$19))</f>
        <v>35</v>
      </c>
      <c r="G322" s="17"/>
      <c r="H322" s="17"/>
    </row>
    <row r="323" spans="1:8" x14ac:dyDescent="0.2">
      <c r="A323" s="4">
        <v>31.6</v>
      </c>
      <c r="B323" s="4">
        <f ca="1">IF(AND(Daten_WP!$D$22="WAHR",$C$3&gt;0),A323,0)</f>
        <v>0</v>
      </c>
      <c r="C323" s="16" t="e">
        <f t="shared" ca="1" si="4"/>
        <v>#DIV/0!</v>
      </c>
      <c r="D323" s="4">
        <f ca="1">IF(Bezug!$G$2=1,Planungsrichtwerte_Übersicht!$C$5,IF(Bezug!$G$2=2,Planungsrichtwerte_Übersicht!$C$11,Planungsrichtwerte_Übersicht!$C$17))</f>
        <v>45</v>
      </c>
      <c r="E323" s="4">
        <f ca="1">IF(Bezug!$G$2=1,Planungsrichtwerte_Übersicht!$C$6,IF(Bezug!$G$2=2,"-",Planungsrichtwerte_Übersicht!$C$18))</f>
        <v>40</v>
      </c>
      <c r="F323" s="4">
        <f ca="1">IF(Bezug!$G$2=1,Planungsrichtwerte_Übersicht!$C$7,IF(Bezug!$G$2=2,Planungsrichtwerte_Übersicht!$C$13,Planungsrichtwerte_Übersicht!$C$19))</f>
        <v>35</v>
      </c>
      <c r="G323" s="17"/>
      <c r="H323" s="17"/>
    </row>
    <row r="324" spans="1:8" x14ac:dyDescent="0.2">
      <c r="A324" s="4">
        <v>31.7</v>
      </c>
      <c r="B324" s="4">
        <f ca="1">IF(AND(Daten_WP!$D$22="WAHR",$C$3&gt;0),A324,0)</f>
        <v>0</v>
      </c>
      <c r="C324" s="16" t="e">
        <f t="shared" ca="1" si="4"/>
        <v>#DIV/0!</v>
      </c>
      <c r="D324" s="4">
        <f ca="1">IF(Bezug!$G$2=1,Planungsrichtwerte_Übersicht!$C$5,IF(Bezug!$G$2=2,Planungsrichtwerte_Übersicht!$C$11,Planungsrichtwerte_Übersicht!$C$17))</f>
        <v>45</v>
      </c>
      <c r="E324" s="4">
        <f ca="1">IF(Bezug!$G$2=1,Planungsrichtwerte_Übersicht!$C$6,IF(Bezug!$G$2=2,"-",Planungsrichtwerte_Übersicht!$C$18))</f>
        <v>40</v>
      </c>
      <c r="F324" s="4">
        <f ca="1">IF(Bezug!$G$2=1,Planungsrichtwerte_Übersicht!$C$7,IF(Bezug!$G$2=2,Planungsrichtwerte_Übersicht!$C$13,Planungsrichtwerte_Übersicht!$C$19))</f>
        <v>35</v>
      </c>
      <c r="G324" s="17"/>
      <c r="H324" s="17"/>
    </row>
    <row r="325" spans="1:8" x14ac:dyDescent="0.2">
      <c r="A325" s="4">
        <v>31.8</v>
      </c>
      <c r="B325" s="4">
        <f ca="1">IF(AND(Daten_WP!$D$22="WAHR",$C$3&gt;0),A325,0)</f>
        <v>0</v>
      </c>
      <c r="C325" s="16" t="e">
        <f t="shared" ca="1" si="4"/>
        <v>#DIV/0!</v>
      </c>
      <c r="D325" s="4">
        <f ca="1">IF(Bezug!$G$2=1,Planungsrichtwerte_Übersicht!$C$5,IF(Bezug!$G$2=2,Planungsrichtwerte_Übersicht!$C$11,Planungsrichtwerte_Übersicht!$C$17))</f>
        <v>45</v>
      </c>
      <c r="E325" s="4">
        <f ca="1">IF(Bezug!$G$2=1,Planungsrichtwerte_Übersicht!$C$6,IF(Bezug!$G$2=2,"-",Planungsrichtwerte_Übersicht!$C$18))</f>
        <v>40</v>
      </c>
      <c r="F325" s="4">
        <f ca="1">IF(Bezug!$G$2=1,Planungsrichtwerte_Übersicht!$C$7,IF(Bezug!$G$2=2,Planungsrichtwerte_Übersicht!$C$13,Planungsrichtwerte_Übersicht!$C$19))</f>
        <v>35</v>
      </c>
      <c r="G325" s="17"/>
      <c r="H325" s="17"/>
    </row>
    <row r="326" spans="1:8" x14ac:dyDescent="0.2">
      <c r="A326" s="4">
        <v>31.9</v>
      </c>
      <c r="B326" s="4">
        <f ca="1">IF(AND(Daten_WP!$D$22="WAHR",$C$3&gt;0),A326,0)</f>
        <v>0</v>
      </c>
      <c r="C326" s="16" t="e">
        <f t="shared" ca="1" si="4"/>
        <v>#DIV/0!</v>
      </c>
      <c r="D326" s="4">
        <f ca="1">IF(Bezug!$G$2=1,Planungsrichtwerte_Übersicht!$C$5,IF(Bezug!$G$2=2,Planungsrichtwerte_Übersicht!$C$11,Planungsrichtwerte_Übersicht!$C$17))</f>
        <v>45</v>
      </c>
      <c r="E326" s="4">
        <f ca="1">IF(Bezug!$G$2=1,Planungsrichtwerte_Übersicht!$C$6,IF(Bezug!$G$2=2,"-",Planungsrichtwerte_Übersicht!$C$18))</f>
        <v>40</v>
      </c>
      <c r="F326" s="4">
        <f ca="1">IF(Bezug!$G$2=1,Planungsrichtwerte_Übersicht!$C$7,IF(Bezug!$G$2=2,Planungsrichtwerte_Übersicht!$C$13,Planungsrichtwerte_Übersicht!$C$19))</f>
        <v>35</v>
      </c>
      <c r="G326" s="17"/>
      <c r="H326" s="17"/>
    </row>
    <row r="327" spans="1:8" x14ac:dyDescent="0.2">
      <c r="A327" s="4">
        <v>32</v>
      </c>
      <c r="B327" s="4">
        <f ca="1">IF(AND(Daten_WP!$D$22="WAHR",$C$3&gt;0),A327,0)</f>
        <v>0</v>
      </c>
      <c r="C327" s="16" t="e">
        <f t="shared" ca="1" si="4"/>
        <v>#DIV/0!</v>
      </c>
      <c r="D327" s="4">
        <f ca="1">IF(Bezug!$G$2=1,Planungsrichtwerte_Übersicht!$C$5,IF(Bezug!$G$2=2,Planungsrichtwerte_Übersicht!$C$11,Planungsrichtwerte_Übersicht!$C$17))</f>
        <v>45</v>
      </c>
      <c r="E327" s="4">
        <f ca="1">IF(Bezug!$G$2=1,Planungsrichtwerte_Übersicht!$C$6,IF(Bezug!$G$2=2,"-",Planungsrichtwerte_Übersicht!$C$18))</f>
        <v>40</v>
      </c>
      <c r="F327" s="4">
        <f ca="1">IF(Bezug!$G$2=1,Planungsrichtwerte_Übersicht!$C$7,IF(Bezug!$G$2=2,Planungsrichtwerte_Übersicht!$C$13,Planungsrichtwerte_Übersicht!$C$19))</f>
        <v>35</v>
      </c>
      <c r="G327" s="17"/>
      <c r="H327" s="17"/>
    </row>
    <row r="328" spans="1:8" x14ac:dyDescent="0.2">
      <c r="A328" s="4">
        <v>32.1</v>
      </c>
      <c r="B328" s="4">
        <f ca="1">IF(AND(Daten_WP!$D$22="WAHR",$C$3&gt;0),A328,0)</f>
        <v>0</v>
      </c>
      <c r="C328" s="16" t="e">
        <f t="shared" ca="1" si="4"/>
        <v>#DIV/0!</v>
      </c>
      <c r="D328" s="4">
        <f ca="1">IF(Bezug!$G$2=1,Planungsrichtwerte_Übersicht!$C$5,IF(Bezug!$G$2=2,Planungsrichtwerte_Übersicht!$C$11,Planungsrichtwerte_Übersicht!$C$17))</f>
        <v>45</v>
      </c>
      <c r="E328" s="4">
        <f ca="1">IF(Bezug!$G$2=1,Planungsrichtwerte_Übersicht!$C$6,IF(Bezug!$G$2=2,"-",Planungsrichtwerte_Übersicht!$C$18))</f>
        <v>40</v>
      </c>
      <c r="F328" s="4">
        <f ca="1">IF(Bezug!$G$2=1,Planungsrichtwerte_Übersicht!$C$7,IF(Bezug!$G$2=2,Planungsrichtwerte_Übersicht!$C$13,Planungsrichtwerte_Übersicht!$C$19))</f>
        <v>35</v>
      </c>
      <c r="G328" s="17"/>
      <c r="H328" s="17"/>
    </row>
    <row r="329" spans="1:8" x14ac:dyDescent="0.2">
      <c r="A329" s="4">
        <v>32.200000000000003</v>
      </c>
      <c r="B329" s="4">
        <f ca="1">IF(AND(Daten_WP!$D$22="WAHR",$C$3&gt;0),A329,0)</f>
        <v>0</v>
      </c>
      <c r="C329" s="16" t="e">
        <f t="shared" ref="C329:C392" ca="1" si="5">$C$3+10*LOG($C$2/(4*PI()*B329^2))+$C$4+$C$5</f>
        <v>#DIV/0!</v>
      </c>
      <c r="D329" s="4">
        <f ca="1">IF(Bezug!$G$2=1,Planungsrichtwerte_Übersicht!$C$5,IF(Bezug!$G$2=2,Planungsrichtwerte_Übersicht!$C$11,Planungsrichtwerte_Übersicht!$C$17))</f>
        <v>45</v>
      </c>
      <c r="E329" s="4">
        <f ca="1">IF(Bezug!$G$2=1,Planungsrichtwerte_Übersicht!$C$6,IF(Bezug!$G$2=2,"-",Planungsrichtwerte_Übersicht!$C$18))</f>
        <v>40</v>
      </c>
      <c r="F329" s="4">
        <f ca="1">IF(Bezug!$G$2=1,Planungsrichtwerte_Übersicht!$C$7,IF(Bezug!$G$2=2,Planungsrichtwerte_Übersicht!$C$13,Planungsrichtwerte_Übersicht!$C$19))</f>
        <v>35</v>
      </c>
      <c r="G329" s="17"/>
      <c r="H329" s="17"/>
    </row>
    <row r="330" spans="1:8" x14ac:dyDescent="0.2">
      <c r="A330" s="4">
        <v>32.299999999999997</v>
      </c>
      <c r="B330" s="4">
        <f ca="1">IF(AND(Daten_WP!$D$22="WAHR",$C$3&gt;0),A330,0)</f>
        <v>0</v>
      </c>
      <c r="C330" s="16" t="e">
        <f t="shared" ca="1" si="5"/>
        <v>#DIV/0!</v>
      </c>
      <c r="D330" s="4">
        <f ca="1">IF(Bezug!$G$2=1,Planungsrichtwerte_Übersicht!$C$5,IF(Bezug!$G$2=2,Planungsrichtwerte_Übersicht!$C$11,Planungsrichtwerte_Übersicht!$C$17))</f>
        <v>45</v>
      </c>
      <c r="E330" s="4">
        <f ca="1">IF(Bezug!$G$2=1,Planungsrichtwerte_Übersicht!$C$6,IF(Bezug!$G$2=2,"-",Planungsrichtwerte_Übersicht!$C$18))</f>
        <v>40</v>
      </c>
      <c r="F330" s="4">
        <f ca="1">IF(Bezug!$G$2=1,Planungsrichtwerte_Übersicht!$C$7,IF(Bezug!$G$2=2,Planungsrichtwerte_Übersicht!$C$13,Planungsrichtwerte_Übersicht!$C$19))</f>
        <v>35</v>
      </c>
      <c r="G330" s="17"/>
      <c r="H330" s="17"/>
    </row>
    <row r="331" spans="1:8" x14ac:dyDescent="0.2">
      <c r="A331" s="4">
        <v>32.4</v>
      </c>
      <c r="B331" s="4">
        <f ca="1">IF(AND(Daten_WP!$D$22="WAHR",$C$3&gt;0),A331,0)</f>
        <v>0</v>
      </c>
      <c r="C331" s="16" t="e">
        <f t="shared" ca="1" si="5"/>
        <v>#DIV/0!</v>
      </c>
      <c r="D331" s="4">
        <f ca="1">IF(Bezug!$G$2=1,Planungsrichtwerte_Übersicht!$C$5,IF(Bezug!$G$2=2,Planungsrichtwerte_Übersicht!$C$11,Planungsrichtwerte_Übersicht!$C$17))</f>
        <v>45</v>
      </c>
      <c r="E331" s="4">
        <f ca="1">IF(Bezug!$G$2=1,Planungsrichtwerte_Übersicht!$C$6,IF(Bezug!$G$2=2,"-",Planungsrichtwerte_Übersicht!$C$18))</f>
        <v>40</v>
      </c>
      <c r="F331" s="4">
        <f ca="1">IF(Bezug!$G$2=1,Planungsrichtwerte_Übersicht!$C$7,IF(Bezug!$G$2=2,Planungsrichtwerte_Übersicht!$C$13,Planungsrichtwerte_Übersicht!$C$19))</f>
        <v>35</v>
      </c>
      <c r="G331" s="17"/>
      <c r="H331" s="17"/>
    </row>
    <row r="332" spans="1:8" x14ac:dyDescent="0.2">
      <c r="A332" s="4">
        <v>32.5</v>
      </c>
      <c r="B332" s="4">
        <f ca="1">IF(AND(Daten_WP!$D$22="WAHR",$C$3&gt;0),A332,0)</f>
        <v>0</v>
      </c>
      <c r="C332" s="16" t="e">
        <f t="shared" ca="1" si="5"/>
        <v>#DIV/0!</v>
      </c>
      <c r="D332" s="4">
        <f ca="1">IF(Bezug!$G$2=1,Planungsrichtwerte_Übersicht!$C$5,IF(Bezug!$G$2=2,Planungsrichtwerte_Übersicht!$C$11,Planungsrichtwerte_Übersicht!$C$17))</f>
        <v>45</v>
      </c>
      <c r="E332" s="4">
        <f ca="1">IF(Bezug!$G$2=1,Planungsrichtwerte_Übersicht!$C$6,IF(Bezug!$G$2=2,"-",Planungsrichtwerte_Übersicht!$C$18))</f>
        <v>40</v>
      </c>
      <c r="F332" s="4">
        <f ca="1">IF(Bezug!$G$2=1,Planungsrichtwerte_Übersicht!$C$7,IF(Bezug!$G$2=2,Planungsrichtwerte_Übersicht!$C$13,Planungsrichtwerte_Übersicht!$C$19))</f>
        <v>35</v>
      </c>
      <c r="G332" s="17"/>
      <c r="H332" s="17"/>
    </row>
    <row r="333" spans="1:8" x14ac:dyDescent="0.2">
      <c r="A333" s="4">
        <v>32.6</v>
      </c>
      <c r="B333" s="4">
        <f ca="1">IF(AND(Daten_WP!$D$22="WAHR",$C$3&gt;0),A333,0)</f>
        <v>0</v>
      </c>
      <c r="C333" s="16" t="e">
        <f t="shared" ca="1" si="5"/>
        <v>#DIV/0!</v>
      </c>
      <c r="D333" s="4">
        <f ca="1">IF(Bezug!$G$2=1,Planungsrichtwerte_Übersicht!$C$5,IF(Bezug!$G$2=2,Planungsrichtwerte_Übersicht!$C$11,Planungsrichtwerte_Übersicht!$C$17))</f>
        <v>45</v>
      </c>
      <c r="E333" s="4">
        <f ca="1">IF(Bezug!$G$2=1,Planungsrichtwerte_Übersicht!$C$6,IF(Bezug!$G$2=2,"-",Planungsrichtwerte_Übersicht!$C$18))</f>
        <v>40</v>
      </c>
      <c r="F333" s="4">
        <f ca="1">IF(Bezug!$G$2=1,Planungsrichtwerte_Übersicht!$C$7,IF(Bezug!$G$2=2,Planungsrichtwerte_Übersicht!$C$13,Planungsrichtwerte_Übersicht!$C$19))</f>
        <v>35</v>
      </c>
      <c r="G333" s="17"/>
      <c r="H333" s="17"/>
    </row>
    <row r="334" spans="1:8" x14ac:dyDescent="0.2">
      <c r="A334" s="4">
        <v>32.700000000000003</v>
      </c>
      <c r="B334" s="4">
        <f ca="1">IF(AND(Daten_WP!$D$22="WAHR",$C$3&gt;0),A334,0)</f>
        <v>0</v>
      </c>
      <c r="C334" s="16" t="e">
        <f t="shared" ca="1" si="5"/>
        <v>#DIV/0!</v>
      </c>
      <c r="D334" s="4">
        <f ca="1">IF(Bezug!$G$2=1,Planungsrichtwerte_Übersicht!$C$5,IF(Bezug!$G$2=2,Planungsrichtwerte_Übersicht!$C$11,Planungsrichtwerte_Übersicht!$C$17))</f>
        <v>45</v>
      </c>
      <c r="E334" s="4">
        <f ca="1">IF(Bezug!$G$2=1,Planungsrichtwerte_Übersicht!$C$6,IF(Bezug!$G$2=2,"-",Planungsrichtwerte_Übersicht!$C$18))</f>
        <v>40</v>
      </c>
      <c r="F334" s="4">
        <f ca="1">IF(Bezug!$G$2=1,Planungsrichtwerte_Übersicht!$C$7,IF(Bezug!$G$2=2,Planungsrichtwerte_Übersicht!$C$13,Planungsrichtwerte_Übersicht!$C$19))</f>
        <v>35</v>
      </c>
      <c r="G334" s="17"/>
      <c r="H334" s="17"/>
    </row>
    <row r="335" spans="1:8" x14ac:dyDescent="0.2">
      <c r="A335" s="4">
        <v>32.799999999999997</v>
      </c>
      <c r="B335" s="4">
        <f ca="1">IF(AND(Daten_WP!$D$22="WAHR",$C$3&gt;0),A335,0)</f>
        <v>0</v>
      </c>
      <c r="C335" s="16" t="e">
        <f t="shared" ca="1" si="5"/>
        <v>#DIV/0!</v>
      </c>
      <c r="D335" s="4">
        <f ca="1">IF(Bezug!$G$2=1,Planungsrichtwerte_Übersicht!$C$5,IF(Bezug!$G$2=2,Planungsrichtwerte_Übersicht!$C$11,Planungsrichtwerte_Übersicht!$C$17))</f>
        <v>45</v>
      </c>
      <c r="E335" s="4">
        <f ca="1">IF(Bezug!$G$2=1,Planungsrichtwerte_Übersicht!$C$6,IF(Bezug!$G$2=2,"-",Planungsrichtwerte_Übersicht!$C$18))</f>
        <v>40</v>
      </c>
      <c r="F335" s="4">
        <f ca="1">IF(Bezug!$G$2=1,Planungsrichtwerte_Übersicht!$C$7,IF(Bezug!$G$2=2,Planungsrichtwerte_Übersicht!$C$13,Planungsrichtwerte_Übersicht!$C$19))</f>
        <v>35</v>
      </c>
      <c r="G335" s="17"/>
      <c r="H335" s="17"/>
    </row>
    <row r="336" spans="1:8" x14ac:dyDescent="0.2">
      <c r="A336" s="4">
        <v>32.9</v>
      </c>
      <c r="B336" s="4">
        <f ca="1">IF(AND(Daten_WP!$D$22="WAHR",$C$3&gt;0),A336,0)</f>
        <v>0</v>
      </c>
      <c r="C336" s="16" t="e">
        <f t="shared" ca="1" si="5"/>
        <v>#DIV/0!</v>
      </c>
      <c r="D336" s="4">
        <f ca="1">IF(Bezug!$G$2=1,Planungsrichtwerte_Übersicht!$C$5,IF(Bezug!$G$2=2,Planungsrichtwerte_Übersicht!$C$11,Planungsrichtwerte_Übersicht!$C$17))</f>
        <v>45</v>
      </c>
      <c r="E336" s="4">
        <f ca="1">IF(Bezug!$G$2=1,Planungsrichtwerte_Übersicht!$C$6,IF(Bezug!$G$2=2,"-",Planungsrichtwerte_Übersicht!$C$18))</f>
        <v>40</v>
      </c>
      <c r="F336" s="4">
        <f ca="1">IF(Bezug!$G$2=1,Planungsrichtwerte_Übersicht!$C$7,IF(Bezug!$G$2=2,Planungsrichtwerte_Übersicht!$C$13,Planungsrichtwerte_Übersicht!$C$19))</f>
        <v>35</v>
      </c>
      <c r="G336" s="17"/>
      <c r="H336" s="17"/>
    </row>
    <row r="337" spans="1:8" x14ac:dyDescent="0.2">
      <c r="A337" s="4">
        <v>33</v>
      </c>
      <c r="B337" s="4">
        <f ca="1">IF(AND(Daten_WP!$D$22="WAHR",$C$3&gt;0),A337,0)</f>
        <v>0</v>
      </c>
      <c r="C337" s="16" t="e">
        <f t="shared" ca="1" si="5"/>
        <v>#DIV/0!</v>
      </c>
      <c r="D337" s="4">
        <f ca="1">IF(Bezug!$G$2=1,Planungsrichtwerte_Übersicht!$C$5,IF(Bezug!$G$2=2,Planungsrichtwerte_Übersicht!$C$11,Planungsrichtwerte_Übersicht!$C$17))</f>
        <v>45</v>
      </c>
      <c r="E337" s="4">
        <f ca="1">IF(Bezug!$G$2=1,Planungsrichtwerte_Übersicht!$C$6,IF(Bezug!$G$2=2,"-",Planungsrichtwerte_Übersicht!$C$18))</f>
        <v>40</v>
      </c>
      <c r="F337" s="4">
        <f ca="1">IF(Bezug!$G$2=1,Planungsrichtwerte_Übersicht!$C$7,IF(Bezug!$G$2=2,Planungsrichtwerte_Übersicht!$C$13,Planungsrichtwerte_Übersicht!$C$19))</f>
        <v>35</v>
      </c>
      <c r="G337" s="17"/>
      <c r="H337" s="17"/>
    </row>
    <row r="338" spans="1:8" x14ac:dyDescent="0.2">
      <c r="A338" s="4">
        <v>33.1</v>
      </c>
      <c r="B338" s="4">
        <f ca="1">IF(AND(Daten_WP!$D$22="WAHR",$C$3&gt;0),A338,0)</f>
        <v>0</v>
      </c>
      <c r="C338" s="16" t="e">
        <f t="shared" ca="1" si="5"/>
        <v>#DIV/0!</v>
      </c>
      <c r="D338" s="4">
        <f ca="1">IF(Bezug!$G$2=1,Planungsrichtwerte_Übersicht!$C$5,IF(Bezug!$G$2=2,Planungsrichtwerte_Übersicht!$C$11,Planungsrichtwerte_Übersicht!$C$17))</f>
        <v>45</v>
      </c>
      <c r="E338" s="4">
        <f ca="1">IF(Bezug!$G$2=1,Planungsrichtwerte_Übersicht!$C$6,IF(Bezug!$G$2=2,"-",Planungsrichtwerte_Übersicht!$C$18))</f>
        <v>40</v>
      </c>
      <c r="F338" s="4">
        <f ca="1">IF(Bezug!$G$2=1,Planungsrichtwerte_Übersicht!$C$7,IF(Bezug!$G$2=2,Planungsrichtwerte_Übersicht!$C$13,Planungsrichtwerte_Übersicht!$C$19))</f>
        <v>35</v>
      </c>
      <c r="G338" s="17"/>
      <c r="H338" s="17"/>
    </row>
    <row r="339" spans="1:8" x14ac:dyDescent="0.2">
      <c r="A339" s="4">
        <v>33.200000000000003</v>
      </c>
      <c r="B339" s="4">
        <f ca="1">IF(AND(Daten_WP!$D$22="WAHR",$C$3&gt;0),A339,0)</f>
        <v>0</v>
      </c>
      <c r="C339" s="16" t="e">
        <f t="shared" ca="1" si="5"/>
        <v>#DIV/0!</v>
      </c>
      <c r="D339" s="4">
        <f ca="1">IF(Bezug!$G$2=1,Planungsrichtwerte_Übersicht!$C$5,IF(Bezug!$G$2=2,Planungsrichtwerte_Übersicht!$C$11,Planungsrichtwerte_Übersicht!$C$17))</f>
        <v>45</v>
      </c>
      <c r="E339" s="4">
        <f ca="1">IF(Bezug!$G$2=1,Planungsrichtwerte_Übersicht!$C$6,IF(Bezug!$G$2=2,"-",Planungsrichtwerte_Übersicht!$C$18))</f>
        <v>40</v>
      </c>
      <c r="F339" s="4">
        <f ca="1">IF(Bezug!$G$2=1,Planungsrichtwerte_Übersicht!$C$7,IF(Bezug!$G$2=2,Planungsrichtwerte_Übersicht!$C$13,Planungsrichtwerte_Übersicht!$C$19))</f>
        <v>35</v>
      </c>
      <c r="G339" s="17"/>
      <c r="H339" s="17"/>
    </row>
    <row r="340" spans="1:8" x14ac:dyDescent="0.2">
      <c r="A340" s="4">
        <v>33.299999999999997</v>
      </c>
      <c r="B340" s="4">
        <f ca="1">IF(AND(Daten_WP!$D$22="WAHR",$C$3&gt;0),A340,0)</f>
        <v>0</v>
      </c>
      <c r="C340" s="16" t="e">
        <f t="shared" ca="1" si="5"/>
        <v>#DIV/0!</v>
      </c>
      <c r="D340" s="4">
        <f ca="1">IF(Bezug!$G$2=1,Planungsrichtwerte_Übersicht!$C$5,IF(Bezug!$G$2=2,Planungsrichtwerte_Übersicht!$C$11,Planungsrichtwerte_Übersicht!$C$17))</f>
        <v>45</v>
      </c>
      <c r="E340" s="4">
        <f ca="1">IF(Bezug!$G$2=1,Planungsrichtwerte_Übersicht!$C$6,IF(Bezug!$G$2=2,"-",Planungsrichtwerte_Übersicht!$C$18))</f>
        <v>40</v>
      </c>
      <c r="F340" s="4">
        <f ca="1">IF(Bezug!$G$2=1,Planungsrichtwerte_Übersicht!$C$7,IF(Bezug!$G$2=2,Planungsrichtwerte_Übersicht!$C$13,Planungsrichtwerte_Übersicht!$C$19))</f>
        <v>35</v>
      </c>
      <c r="G340" s="17"/>
      <c r="H340" s="17"/>
    </row>
    <row r="341" spans="1:8" x14ac:dyDescent="0.2">
      <c r="A341" s="4">
        <v>33.4</v>
      </c>
      <c r="B341" s="4">
        <f ca="1">IF(AND(Daten_WP!$D$22="WAHR",$C$3&gt;0),A341,0)</f>
        <v>0</v>
      </c>
      <c r="C341" s="16" t="e">
        <f t="shared" ca="1" si="5"/>
        <v>#DIV/0!</v>
      </c>
      <c r="D341" s="4">
        <f ca="1">IF(Bezug!$G$2=1,Planungsrichtwerte_Übersicht!$C$5,IF(Bezug!$G$2=2,Planungsrichtwerte_Übersicht!$C$11,Planungsrichtwerte_Übersicht!$C$17))</f>
        <v>45</v>
      </c>
      <c r="E341" s="4">
        <f ca="1">IF(Bezug!$G$2=1,Planungsrichtwerte_Übersicht!$C$6,IF(Bezug!$G$2=2,"-",Planungsrichtwerte_Übersicht!$C$18))</f>
        <v>40</v>
      </c>
      <c r="F341" s="4">
        <f ca="1">IF(Bezug!$G$2=1,Planungsrichtwerte_Übersicht!$C$7,IF(Bezug!$G$2=2,Planungsrichtwerte_Übersicht!$C$13,Planungsrichtwerte_Übersicht!$C$19))</f>
        <v>35</v>
      </c>
      <c r="G341" s="17"/>
      <c r="H341" s="17"/>
    </row>
    <row r="342" spans="1:8" x14ac:dyDescent="0.2">
      <c r="A342" s="4">
        <v>33.5</v>
      </c>
      <c r="B342" s="4">
        <f ca="1">IF(AND(Daten_WP!$D$22="WAHR",$C$3&gt;0),A342,0)</f>
        <v>0</v>
      </c>
      <c r="C342" s="16" t="e">
        <f t="shared" ca="1" si="5"/>
        <v>#DIV/0!</v>
      </c>
      <c r="D342" s="4">
        <f ca="1">IF(Bezug!$G$2=1,Planungsrichtwerte_Übersicht!$C$5,IF(Bezug!$G$2=2,Planungsrichtwerte_Übersicht!$C$11,Planungsrichtwerte_Übersicht!$C$17))</f>
        <v>45</v>
      </c>
      <c r="E342" s="4">
        <f ca="1">IF(Bezug!$G$2=1,Planungsrichtwerte_Übersicht!$C$6,IF(Bezug!$G$2=2,"-",Planungsrichtwerte_Übersicht!$C$18))</f>
        <v>40</v>
      </c>
      <c r="F342" s="4">
        <f ca="1">IF(Bezug!$G$2=1,Planungsrichtwerte_Übersicht!$C$7,IF(Bezug!$G$2=2,Planungsrichtwerte_Übersicht!$C$13,Planungsrichtwerte_Übersicht!$C$19))</f>
        <v>35</v>
      </c>
      <c r="G342" s="17"/>
      <c r="H342" s="17"/>
    </row>
    <row r="343" spans="1:8" x14ac:dyDescent="0.2">
      <c r="A343" s="4">
        <v>33.6</v>
      </c>
      <c r="B343" s="4">
        <f ca="1">IF(AND(Daten_WP!$D$22="WAHR",$C$3&gt;0),A343,0)</f>
        <v>0</v>
      </c>
      <c r="C343" s="16" t="e">
        <f t="shared" ca="1" si="5"/>
        <v>#DIV/0!</v>
      </c>
      <c r="D343" s="4">
        <f ca="1">IF(Bezug!$G$2=1,Planungsrichtwerte_Übersicht!$C$5,IF(Bezug!$G$2=2,Planungsrichtwerte_Übersicht!$C$11,Planungsrichtwerte_Übersicht!$C$17))</f>
        <v>45</v>
      </c>
      <c r="E343" s="4">
        <f ca="1">IF(Bezug!$G$2=1,Planungsrichtwerte_Übersicht!$C$6,IF(Bezug!$G$2=2,"-",Planungsrichtwerte_Übersicht!$C$18))</f>
        <v>40</v>
      </c>
      <c r="F343" s="4">
        <f ca="1">IF(Bezug!$G$2=1,Planungsrichtwerte_Übersicht!$C$7,IF(Bezug!$G$2=2,Planungsrichtwerte_Übersicht!$C$13,Planungsrichtwerte_Übersicht!$C$19))</f>
        <v>35</v>
      </c>
      <c r="G343" s="17"/>
      <c r="H343" s="17"/>
    </row>
    <row r="344" spans="1:8" x14ac:dyDescent="0.2">
      <c r="A344" s="4">
        <v>33.700000000000003</v>
      </c>
      <c r="B344" s="4">
        <f ca="1">IF(AND(Daten_WP!$D$22="WAHR",$C$3&gt;0),A344,0)</f>
        <v>0</v>
      </c>
      <c r="C344" s="16" t="e">
        <f t="shared" ca="1" si="5"/>
        <v>#DIV/0!</v>
      </c>
      <c r="D344" s="4">
        <f ca="1">IF(Bezug!$G$2=1,Planungsrichtwerte_Übersicht!$C$5,IF(Bezug!$G$2=2,Planungsrichtwerte_Übersicht!$C$11,Planungsrichtwerte_Übersicht!$C$17))</f>
        <v>45</v>
      </c>
      <c r="E344" s="4">
        <f ca="1">IF(Bezug!$G$2=1,Planungsrichtwerte_Übersicht!$C$6,IF(Bezug!$G$2=2,"-",Planungsrichtwerte_Übersicht!$C$18))</f>
        <v>40</v>
      </c>
      <c r="F344" s="4">
        <f ca="1">IF(Bezug!$G$2=1,Planungsrichtwerte_Übersicht!$C$7,IF(Bezug!$G$2=2,Planungsrichtwerte_Übersicht!$C$13,Planungsrichtwerte_Übersicht!$C$19))</f>
        <v>35</v>
      </c>
      <c r="G344" s="17"/>
      <c r="H344" s="17"/>
    </row>
    <row r="345" spans="1:8" x14ac:dyDescent="0.2">
      <c r="A345" s="4">
        <v>33.799999999999997</v>
      </c>
      <c r="B345" s="4">
        <f ca="1">IF(AND(Daten_WP!$D$22="WAHR",$C$3&gt;0),A345,0)</f>
        <v>0</v>
      </c>
      <c r="C345" s="16" t="e">
        <f t="shared" ca="1" si="5"/>
        <v>#DIV/0!</v>
      </c>
      <c r="D345" s="4">
        <f ca="1">IF(Bezug!$G$2=1,Planungsrichtwerte_Übersicht!$C$5,IF(Bezug!$G$2=2,Planungsrichtwerte_Übersicht!$C$11,Planungsrichtwerte_Übersicht!$C$17))</f>
        <v>45</v>
      </c>
      <c r="E345" s="4">
        <f ca="1">IF(Bezug!$G$2=1,Planungsrichtwerte_Übersicht!$C$6,IF(Bezug!$G$2=2,"-",Planungsrichtwerte_Übersicht!$C$18))</f>
        <v>40</v>
      </c>
      <c r="F345" s="4">
        <f ca="1">IF(Bezug!$G$2=1,Planungsrichtwerte_Übersicht!$C$7,IF(Bezug!$G$2=2,Planungsrichtwerte_Übersicht!$C$13,Planungsrichtwerte_Übersicht!$C$19))</f>
        <v>35</v>
      </c>
      <c r="G345" s="17"/>
      <c r="H345" s="17"/>
    </row>
    <row r="346" spans="1:8" x14ac:dyDescent="0.2">
      <c r="A346" s="4">
        <v>33.9</v>
      </c>
      <c r="B346" s="4">
        <f ca="1">IF(AND(Daten_WP!$D$22="WAHR",$C$3&gt;0),A346,0)</f>
        <v>0</v>
      </c>
      <c r="C346" s="16" t="e">
        <f t="shared" ca="1" si="5"/>
        <v>#DIV/0!</v>
      </c>
      <c r="D346" s="4">
        <f ca="1">IF(Bezug!$G$2=1,Planungsrichtwerte_Übersicht!$C$5,IF(Bezug!$G$2=2,Planungsrichtwerte_Übersicht!$C$11,Planungsrichtwerte_Übersicht!$C$17))</f>
        <v>45</v>
      </c>
      <c r="E346" s="4">
        <f ca="1">IF(Bezug!$G$2=1,Planungsrichtwerte_Übersicht!$C$6,IF(Bezug!$G$2=2,"-",Planungsrichtwerte_Übersicht!$C$18))</f>
        <v>40</v>
      </c>
      <c r="F346" s="4">
        <f ca="1">IF(Bezug!$G$2=1,Planungsrichtwerte_Übersicht!$C$7,IF(Bezug!$G$2=2,Planungsrichtwerte_Übersicht!$C$13,Planungsrichtwerte_Übersicht!$C$19))</f>
        <v>35</v>
      </c>
      <c r="G346" s="17"/>
      <c r="H346" s="17"/>
    </row>
    <row r="347" spans="1:8" x14ac:dyDescent="0.2">
      <c r="A347" s="4">
        <v>34</v>
      </c>
      <c r="B347" s="4">
        <f ca="1">IF(AND(Daten_WP!$D$22="WAHR",$C$3&gt;0),A347,0)</f>
        <v>0</v>
      </c>
      <c r="C347" s="16" t="e">
        <f t="shared" ca="1" si="5"/>
        <v>#DIV/0!</v>
      </c>
      <c r="D347" s="4">
        <f ca="1">IF(Bezug!$G$2=1,Planungsrichtwerte_Übersicht!$C$5,IF(Bezug!$G$2=2,Planungsrichtwerte_Übersicht!$C$11,Planungsrichtwerte_Übersicht!$C$17))</f>
        <v>45</v>
      </c>
      <c r="E347" s="4">
        <f ca="1">IF(Bezug!$G$2=1,Planungsrichtwerte_Übersicht!$C$6,IF(Bezug!$G$2=2,"-",Planungsrichtwerte_Übersicht!$C$18))</f>
        <v>40</v>
      </c>
      <c r="F347" s="4">
        <f ca="1">IF(Bezug!$G$2=1,Planungsrichtwerte_Übersicht!$C$7,IF(Bezug!$G$2=2,Planungsrichtwerte_Übersicht!$C$13,Planungsrichtwerte_Übersicht!$C$19))</f>
        <v>35</v>
      </c>
      <c r="G347" s="17"/>
      <c r="H347" s="17"/>
    </row>
    <row r="348" spans="1:8" x14ac:dyDescent="0.2">
      <c r="A348" s="4">
        <v>34.1</v>
      </c>
      <c r="B348" s="4">
        <f ca="1">IF(AND(Daten_WP!$D$22="WAHR",$C$3&gt;0),A348,0)</f>
        <v>0</v>
      </c>
      <c r="C348" s="16" t="e">
        <f t="shared" ca="1" si="5"/>
        <v>#DIV/0!</v>
      </c>
      <c r="D348" s="4">
        <f ca="1">IF(Bezug!$G$2=1,Planungsrichtwerte_Übersicht!$C$5,IF(Bezug!$G$2=2,Planungsrichtwerte_Übersicht!$C$11,Planungsrichtwerte_Übersicht!$C$17))</f>
        <v>45</v>
      </c>
      <c r="E348" s="4">
        <f ca="1">IF(Bezug!$G$2=1,Planungsrichtwerte_Übersicht!$C$6,IF(Bezug!$G$2=2,"-",Planungsrichtwerte_Übersicht!$C$18))</f>
        <v>40</v>
      </c>
      <c r="F348" s="4">
        <f ca="1">IF(Bezug!$G$2=1,Planungsrichtwerte_Übersicht!$C$7,IF(Bezug!$G$2=2,Planungsrichtwerte_Übersicht!$C$13,Planungsrichtwerte_Übersicht!$C$19))</f>
        <v>35</v>
      </c>
      <c r="G348" s="17"/>
      <c r="H348" s="17"/>
    </row>
    <row r="349" spans="1:8" x14ac:dyDescent="0.2">
      <c r="A349" s="4">
        <v>34.200000000000003</v>
      </c>
      <c r="B349" s="4">
        <f ca="1">IF(AND(Daten_WP!$D$22="WAHR",$C$3&gt;0),A349,0)</f>
        <v>0</v>
      </c>
      <c r="C349" s="16" t="e">
        <f t="shared" ca="1" si="5"/>
        <v>#DIV/0!</v>
      </c>
      <c r="D349" s="4">
        <f ca="1">IF(Bezug!$G$2=1,Planungsrichtwerte_Übersicht!$C$5,IF(Bezug!$G$2=2,Planungsrichtwerte_Übersicht!$C$11,Planungsrichtwerte_Übersicht!$C$17))</f>
        <v>45</v>
      </c>
      <c r="E349" s="4">
        <f ca="1">IF(Bezug!$G$2=1,Planungsrichtwerte_Übersicht!$C$6,IF(Bezug!$G$2=2,"-",Planungsrichtwerte_Übersicht!$C$18))</f>
        <v>40</v>
      </c>
      <c r="F349" s="4">
        <f ca="1">IF(Bezug!$G$2=1,Planungsrichtwerte_Übersicht!$C$7,IF(Bezug!$G$2=2,Planungsrichtwerte_Übersicht!$C$13,Planungsrichtwerte_Übersicht!$C$19))</f>
        <v>35</v>
      </c>
      <c r="G349" s="17"/>
      <c r="H349" s="17"/>
    </row>
    <row r="350" spans="1:8" x14ac:dyDescent="0.2">
      <c r="A350" s="4">
        <v>34.299999999999997</v>
      </c>
      <c r="B350" s="4">
        <f ca="1">IF(AND(Daten_WP!$D$22="WAHR",$C$3&gt;0),A350,0)</f>
        <v>0</v>
      </c>
      <c r="C350" s="16" t="e">
        <f t="shared" ca="1" si="5"/>
        <v>#DIV/0!</v>
      </c>
      <c r="D350" s="4">
        <f ca="1">IF(Bezug!$G$2=1,Planungsrichtwerte_Übersicht!$C$5,IF(Bezug!$G$2=2,Planungsrichtwerte_Übersicht!$C$11,Planungsrichtwerte_Übersicht!$C$17))</f>
        <v>45</v>
      </c>
      <c r="E350" s="4">
        <f ca="1">IF(Bezug!$G$2=1,Planungsrichtwerte_Übersicht!$C$6,IF(Bezug!$G$2=2,"-",Planungsrichtwerte_Übersicht!$C$18))</f>
        <v>40</v>
      </c>
      <c r="F350" s="4">
        <f ca="1">IF(Bezug!$G$2=1,Planungsrichtwerte_Übersicht!$C$7,IF(Bezug!$G$2=2,Planungsrichtwerte_Übersicht!$C$13,Planungsrichtwerte_Übersicht!$C$19))</f>
        <v>35</v>
      </c>
      <c r="G350" s="17"/>
      <c r="H350" s="17"/>
    </row>
    <row r="351" spans="1:8" x14ac:dyDescent="0.2">
      <c r="A351" s="4">
        <v>34.4</v>
      </c>
      <c r="B351" s="4">
        <f ca="1">IF(AND(Daten_WP!$D$22="WAHR",$C$3&gt;0),A351,0)</f>
        <v>0</v>
      </c>
      <c r="C351" s="16" t="e">
        <f t="shared" ca="1" si="5"/>
        <v>#DIV/0!</v>
      </c>
      <c r="D351" s="4">
        <f ca="1">IF(Bezug!$G$2=1,Planungsrichtwerte_Übersicht!$C$5,IF(Bezug!$G$2=2,Planungsrichtwerte_Übersicht!$C$11,Planungsrichtwerte_Übersicht!$C$17))</f>
        <v>45</v>
      </c>
      <c r="E351" s="4">
        <f ca="1">IF(Bezug!$G$2=1,Planungsrichtwerte_Übersicht!$C$6,IF(Bezug!$G$2=2,"-",Planungsrichtwerte_Übersicht!$C$18))</f>
        <v>40</v>
      </c>
      <c r="F351" s="4">
        <f ca="1">IF(Bezug!$G$2=1,Planungsrichtwerte_Übersicht!$C$7,IF(Bezug!$G$2=2,Planungsrichtwerte_Übersicht!$C$13,Planungsrichtwerte_Übersicht!$C$19))</f>
        <v>35</v>
      </c>
      <c r="G351" s="17"/>
      <c r="H351" s="17"/>
    </row>
    <row r="352" spans="1:8" x14ac:dyDescent="0.2">
      <c r="A352" s="4">
        <v>34.5</v>
      </c>
      <c r="B352" s="4">
        <f ca="1">IF(AND(Daten_WP!$D$22="WAHR",$C$3&gt;0),A352,0)</f>
        <v>0</v>
      </c>
      <c r="C352" s="16" t="e">
        <f t="shared" ca="1" si="5"/>
        <v>#DIV/0!</v>
      </c>
      <c r="D352" s="4">
        <f ca="1">IF(Bezug!$G$2=1,Planungsrichtwerte_Übersicht!$C$5,IF(Bezug!$G$2=2,Planungsrichtwerte_Übersicht!$C$11,Planungsrichtwerte_Übersicht!$C$17))</f>
        <v>45</v>
      </c>
      <c r="E352" s="4">
        <f ca="1">IF(Bezug!$G$2=1,Planungsrichtwerte_Übersicht!$C$6,IF(Bezug!$G$2=2,"-",Planungsrichtwerte_Übersicht!$C$18))</f>
        <v>40</v>
      </c>
      <c r="F352" s="4">
        <f ca="1">IF(Bezug!$G$2=1,Planungsrichtwerte_Übersicht!$C$7,IF(Bezug!$G$2=2,Planungsrichtwerte_Übersicht!$C$13,Planungsrichtwerte_Übersicht!$C$19))</f>
        <v>35</v>
      </c>
      <c r="G352" s="17"/>
      <c r="H352" s="17"/>
    </row>
    <row r="353" spans="1:8" x14ac:dyDescent="0.2">
      <c r="A353" s="4">
        <v>34.6</v>
      </c>
      <c r="B353" s="4">
        <f ca="1">IF(AND(Daten_WP!$D$22="WAHR",$C$3&gt;0),A353,0)</f>
        <v>0</v>
      </c>
      <c r="C353" s="16" t="e">
        <f t="shared" ca="1" si="5"/>
        <v>#DIV/0!</v>
      </c>
      <c r="D353" s="4">
        <f ca="1">IF(Bezug!$G$2=1,Planungsrichtwerte_Übersicht!$C$5,IF(Bezug!$G$2=2,Planungsrichtwerte_Übersicht!$C$11,Planungsrichtwerte_Übersicht!$C$17))</f>
        <v>45</v>
      </c>
      <c r="E353" s="4">
        <f ca="1">IF(Bezug!$G$2=1,Planungsrichtwerte_Übersicht!$C$6,IF(Bezug!$G$2=2,"-",Planungsrichtwerte_Übersicht!$C$18))</f>
        <v>40</v>
      </c>
      <c r="F353" s="4">
        <f ca="1">IF(Bezug!$G$2=1,Planungsrichtwerte_Übersicht!$C$7,IF(Bezug!$G$2=2,Planungsrichtwerte_Übersicht!$C$13,Planungsrichtwerte_Übersicht!$C$19))</f>
        <v>35</v>
      </c>
      <c r="G353" s="17"/>
      <c r="H353" s="17"/>
    </row>
    <row r="354" spans="1:8" x14ac:dyDescent="0.2">
      <c r="A354" s="4">
        <v>34.700000000000003</v>
      </c>
      <c r="B354" s="4">
        <f ca="1">IF(AND(Daten_WP!$D$22="WAHR",$C$3&gt;0),A354,0)</f>
        <v>0</v>
      </c>
      <c r="C354" s="16" t="e">
        <f t="shared" ca="1" si="5"/>
        <v>#DIV/0!</v>
      </c>
      <c r="D354" s="4">
        <f ca="1">IF(Bezug!$G$2=1,Planungsrichtwerte_Übersicht!$C$5,IF(Bezug!$G$2=2,Planungsrichtwerte_Übersicht!$C$11,Planungsrichtwerte_Übersicht!$C$17))</f>
        <v>45</v>
      </c>
      <c r="E354" s="4">
        <f ca="1">IF(Bezug!$G$2=1,Planungsrichtwerte_Übersicht!$C$6,IF(Bezug!$G$2=2,"-",Planungsrichtwerte_Übersicht!$C$18))</f>
        <v>40</v>
      </c>
      <c r="F354" s="4">
        <f ca="1">IF(Bezug!$G$2=1,Planungsrichtwerte_Übersicht!$C$7,IF(Bezug!$G$2=2,Planungsrichtwerte_Übersicht!$C$13,Planungsrichtwerte_Übersicht!$C$19))</f>
        <v>35</v>
      </c>
      <c r="G354" s="17"/>
      <c r="H354" s="17"/>
    </row>
    <row r="355" spans="1:8" x14ac:dyDescent="0.2">
      <c r="A355" s="4">
        <v>34.799999999999997</v>
      </c>
      <c r="B355" s="4">
        <f ca="1">IF(AND(Daten_WP!$D$22="WAHR",$C$3&gt;0),A355,0)</f>
        <v>0</v>
      </c>
      <c r="C355" s="16" t="e">
        <f t="shared" ca="1" si="5"/>
        <v>#DIV/0!</v>
      </c>
      <c r="D355" s="4">
        <f ca="1">IF(Bezug!$G$2=1,Planungsrichtwerte_Übersicht!$C$5,IF(Bezug!$G$2=2,Planungsrichtwerte_Übersicht!$C$11,Planungsrichtwerte_Übersicht!$C$17))</f>
        <v>45</v>
      </c>
      <c r="E355" s="4">
        <f ca="1">IF(Bezug!$G$2=1,Planungsrichtwerte_Übersicht!$C$6,IF(Bezug!$G$2=2,"-",Planungsrichtwerte_Übersicht!$C$18))</f>
        <v>40</v>
      </c>
      <c r="F355" s="4">
        <f ca="1">IF(Bezug!$G$2=1,Planungsrichtwerte_Übersicht!$C$7,IF(Bezug!$G$2=2,Planungsrichtwerte_Übersicht!$C$13,Planungsrichtwerte_Übersicht!$C$19))</f>
        <v>35</v>
      </c>
      <c r="G355" s="17"/>
      <c r="H355" s="17"/>
    </row>
    <row r="356" spans="1:8" x14ac:dyDescent="0.2">
      <c r="A356" s="4">
        <v>34.9</v>
      </c>
      <c r="B356" s="4">
        <f ca="1">IF(AND(Daten_WP!$D$22="WAHR",$C$3&gt;0),A356,0)</f>
        <v>0</v>
      </c>
      <c r="C356" s="16" t="e">
        <f t="shared" ca="1" si="5"/>
        <v>#DIV/0!</v>
      </c>
      <c r="D356" s="4">
        <f ca="1">IF(Bezug!$G$2=1,Planungsrichtwerte_Übersicht!$C$5,IF(Bezug!$G$2=2,Planungsrichtwerte_Übersicht!$C$11,Planungsrichtwerte_Übersicht!$C$17))</f>
        <v>45</v>
      </c>
      <c r="E356" s="4">
        <f ca="1">IF(Bezug!$G$2=1,Planungsrichtwerte_Übersicht!$C$6,IF(Bezug!$G$2=2,"-",Planungsrichtwerte_Übersicht!$C$18))</f>
        <v>40</v>
      </c>
      <c r="F356" s="4">
        <f ca="1">IF(Bezug!$G$2=1,Planungsrichtwerte_Übersicht!$C$7,IF(Bezug!$G$2=2,Planungsrichtwerte_Übersicht!$C$13,Planungsrichtwerte_Übersicht!$C$19))</f>
        <v>35</v>
      </c>
      <c r="G356" s="17"/>
      <c r="H356" s="17"/>
    </row>
    <row r="357" spans="1:8" x14ac:dyDescent="0.2">
      <c r="A357" s="4">
        <v>35</v>
      </c>
      <c r="B357" s="4">
        <f ca="1">IF(AND(Daten_WP!$D$22="WAHR",$C$3&gt;0),A357,0)</f>
        <v>0</v>
      </c>
      <c r="C357" s="16" t="e">
        <f t="shared" ca="1" si="5"/>
        <v>#DIV/0!</v>
      </c>
      <c r="D357" s="4">
        <f ca="1">IF(Bezug!$G$2=1,Planungsrichtwerte_Übersicht!$C$5,IF(Bezug!$G$2=2,Planungsrichtwerte_Übersicht!$C$11,Planungsrichtwerte_Übersicht!$C$17))</f>
        <v>45</v>
      </c>
      <c r="E357" s="4">
        <f ca="1">IF(Bezug!$G$2=1,Planungsrichtwerte_Übersicht!$C$6,IF(Bezug!$G$2=2,"-",Planungsrichtwerte_Übersicht!$C$18))</f>
        <v>40</v>
      </c>
      <c r="F357" s="4">
        <f ca="1">IF(Bezug!$G$2=1,Planungsrichtwerte_Übersicht!$C$7,IF(Bezug!$G$2=2,Planungsrichtwerte_Übersicht!$C$13,Planungsrichtwerte_Übersicht!$C$19))</f>
        <v>35</v>
      </c>
      <c r="G357" s="17"/>
      <c r="H357" s="17"/>
    </row>
    <row r="358" spans="1:8" x14ac:dyDescent="0.2">
      <c r="A358" s="4">
        <v>35.1</v>
      </c>
      <c r="B358" s="4">
        <f ca="1">IF(AND(Daten_WP!$D$22="WAHR",$C$3&gt;0),A358,0)</f>
        <v>0</v>
      </c>
      <c r="C358" s="16" t="e">
        <f t="shared" ca="1" si="5"/>
        <v>#DIV/0!</v>
      </c>
      <c r="D358" s="4">
        <f ca="1">IF(Bezug!$G$2=1,Planungsrichtwerte_Übersicht!$C$5,IF(Bezug!$G$2=2,Planungsrichtwerte_Übersicht!$C$11,Planungsrichtwerte_Übersicht!$C$17))</f>
        <v>45</v>
      </c>
      <c r="E358" s="4">
        <f ca="1">IF(Bezug!$G$2=1,Planungsrichtwerte_Übersicht!$C$6,IF(Bezug!$G$2=2,"-",Planungsrichtwerte_Übersicht!$C$18))</f>
        <v>40</v>
      </c>
      <c r="F358" s="4">
        <f ca="1">IF(Bezug!$G$2=1,Planungsrichtwerte_Übersicht!$C$7,IF(Bezug!$G$2=2,Planungsrichtwerte_Übersicht!$C$13,Planungsrichtwerte_Übersicht!$C$19))</f>
        <v>35</v>
      </c>
      <c r="G358" s="17"/>
      <c r="H358" s="17"/>
    </row>
    <row r="359" spans="1:8" x14ac:dyDescent="0.2">
      <c r="A359" s="4">
        <v>35.200000000000003</v>
      </c>
      <c r="B359" s="4">
        <f ca="1">IF(AND(Daten_WP!$D$22="WAHR",$C$3&gt;0),A359,0)</f>
        <v>0</v>
      </c>
      <c r="C359" s="16" t="e">
        <f t="shared" ca="1" si="5"/>
        <v>#DIV/0!</v>
      </c>
      <c r="D359" s="4">
        <f ca="1">IF(Bezug!$G$2=1,Planungsrichtwerte_Übersicht!$C$5,IF(Bezug!$G$2=2,Planungsrichtwerte_Übersicht!$C$11,Planungsrichtwerte_Übersicht!$C$17))</f>
        <v>45</v>
      </c>
      <c r="E359" s="4">
        <f ca="1">IF(Bezug!$G$2=1,Planungsrichtwerte_Übersicht!$C$6,IF(Bezug!$G$2=2,"-",Planungsrichtwerte_Übersicht!$C$18))</f>
        <v>40</v>
      </c>
      <c r="F359" s="4">
        <f ca="1">IF(Bezug!$G$2=1,Planungsrichtwerte_Übersicht!$C$7,IF(Bezug!$G$2=2,Planungsrichtwerte_Übersicht!$C$13,Planungsrichtwerte_Übersicht!$C$19))</f>
        <v>35</v>
      </c>
      <c r="G359" s="17"/>
      <c r="H359" s="17"/>
    </row>
    <row r="360" spans="1:8" x14ac:dyDescent="0.2">
      <c r="A360" s="4">
        <v>35.299999999999997</v>
      </c>
      <c r="B360" s="4">
        <f ca="1">IF(AND(Daten_WP!$D$22="WAHR",$C$3&gt;0),A360,0)</f>
        <v>0</v>
      </c>
      <c r="C360" s="16" t="e">
        <f t="shared" ca="1" si="5"/>
        <v>#DIV/0!</v>
      </c>
      <c r="D360" s="4">
        <f ca="1">IF(Bezug!$G$2=1,Planungsrichtwerte_Übersicht!$C$5,IF(Bezug!$G$2=2,Planungsrichtwerte_Übersicht!$C$11,Planungsrichtwerte_Übersicht!$C$17))</f>
        <v>45</v>
      </c>
      <c r="E360" s="4">
        <f ca="1">IF(Bezug!$G$2=1,Planungsrichtwerte_Übersicht!$C$6,IF(Bezug!$G$2=2,"-",Planungsrichtwerte_Übersicht!$C$18))</f>
        <v>40</v>
      </c>
      <c r="F360" s="4">
        <f ca="1">IF(Bezug!$G$2=1,Planungsrichtwerte_Übersicht!$C$7,IF(Bezug!$G$2=2,Planungsrichtwerte_Übersicht!$C$13,Planungsrichtwerte_Übersicht!$C$19))</f>
        <v>35</v>
      </c>
      <c r="G360" s="17"/>
      <c r="H360" s="17"/>
    </row>
    <row r="361" spans="1:8" x14ac:dyDescent="0.2">
      <c r="A361" s="4">
        <v>35.4</v>
      </c>
      <c r="B361" s="4">
        <f ca="1">IF(AND(Daten_WP!$D$22="WAHR",$C$3&gt;0),A361,0)</f>
        <v>0</v>
      </c>
      <c r="C361" s="16" t="e">
        <f t="shared" ca="1" si="5"/>
        <v>#DIV/0!</v>
      </c>
      <c r="D361" s="4">
        <f ca="1">IF(Bezug!$G$2=1,Planungsrichtwerte_Übersicht!$C$5,IF(Bezug!$G$2=2,Planungsrichtwerte_Übersicht!$C$11,Planungsrichtwerte_Übersicht!$C$17))</f>
        <v>45</v>
      </c>
      <c r="E361" s="4">
        <f ca="1">IF(Bezug!$G$2=1,Planungsrichtwerte_Übersicht!$C$6,IF(Bezug!$G$2=2,"-",Planungsrichtwerte_Übersicht!$C$18))</f>
        <v>40</v>
      </c>
      <c r="F361" s="4">
        <f ca="1">IF(Bezug!$G$2=1,Planungsrichtwerte_Übersicht!$C$7,IF(Bezug!$G$2=2,Planungsrichtwerte_Übersicht!$C$13,Planungsrichtwerte_Übersicht!$C$19))</f>
        <v>35</v>
      </c>
      <c r="G361" s="17"/>
      <c r="H361" s="17"/>
    </row>
    <row r="362" spans="1:8" x14ac:dyDescent="0.2">
      <c r="A362" s="4">
        <v>35.5</v>
      </c>
      <c r="B362" s="4">
        <f ca="1">IF(AND(Daten_WP!$D$22="WAHR",$C$3&gt;0),A362,0)</f>
        <v>0</v>
      </c>
      <c r="C362" s="16" t="e">
        <f t="shared" ca="1" si="5"/>
        <v>#DIV/0!</v>
      </c>
      <c r="D362" s="4">
        <f ca="1">IF(Bezug!$G$2=1,Planungsrichtwerte_Übersicht!$C$5,IF(Bezug!$G$2=2,Planungsrichtwerte_Übersicht!$C$11,Planungsrichtwerte_Übersicht!$C$17))</f>
        <v>45</v>
      </c>
      <c r="E362" s="4">
        <f ca="1">IF(Bezug!$G$2=1,Planungsrichtwerte_Übersicht!$C$6,IF(Bezug!$G$2=2,"-",Planungsrichtwerte_Übersicht!$C$18))</f>
        <v>40</v>
      </c>
      <c r="F362" s="4">
        <f ca="1">IF(Bezug!$G$2=1,Planungsrichtwerte_Übersicht!$C$7,IF(Bezug!$G$2=2,Planungsrichtwerte_Übersicht!$C$13,Planungsrichtwerte_Übersicht!$C$19))</f>
        <v>35</v>
      </c>
      <c r="G362" s="17"/>
      <c r="H362" s="17"/>
    </row>
    <row r="363" spans="1:8" x14ac:dyDescent="0.2">
      <c r="A363" s="4">
        <v>35.6</v>
      </c>
      <c r="B363" s="4">
        <f ca="1">IF(AND(Daten_WP!$D$22="WAHR",$C$3&gt;0),A363,0)</f>
        <v>0</v>
      </c>
      <c r="C363" s="16" t="e">
        <f t="shared" ca="1" si="5"/>
        <v>#DIV/0!</v>
      </c>
      <c r="D363" s="4">
        <f ca="1">IF(Bezug!$G$2=1,Planungsrichtwerte_Übersicht!$C$5,IF(Bezug!$G$2=2,Planungsrichtwerte_Übersicht!$C$11,Planungsrichtwerte_Übersicht!$C$17))</f>
        <v>45</v>
      </c>
      <c r="E363" s="4">
        <f ca="1">IF(Bezug!$G$2=1,Planungsrichtwerte_Übersicht!$C$6,IF(Bezug!$G$2=2,"-",Planungsrichtwerte_Übersicht!$C$18))</f>
        <v>40</v>
      </c>
      <c r="F363" s="4">
        <f ca="1">IF(Bezug!$G$2=1,Planungsrichtwerte_Übersicht!$C$7,IF(Bezug!$G$2=2,Planungsrichtwerte_Übersicht!$C$13,Planungsrichtwerte_Übersicht!$C$19))</f>
        <v>35</v>
      </c>
      <c r="G363" s="17"/>
      <c r="H363" s="17"/>
    </row>
    <row r="364" spans="1:8" x14ac:dyDescent="0.2">
      <c r="A364" s="4">
        <v>35.700000000000003</v>
      </c>
      <c r="B364" s="4">
        <f ca="1">IF(AND(Daten_WP!$D$22="WAHR",$C$3&gt;0),A364,0)</f>
        <v>0</v>
      </c>
      <c r="C364" s="16" t="e">
        <f t="shared" ca="1" si="5"/>
        <v>#DIV/0!</v>
      </c>
      <c r="D364" s="4">
        <f ca="1">IF(Bezug!$G$2=1,Planungsrichtwerte_Übersicht!$C$5,IF(Bezug!$G$2=2,Planungsrichtwerte_Übersicht!$C$11,Planungsrichtwerte_Übersicht!$C$17))</f>
        <v>45</v>
      </c>
      <c r="E364" s="4">
        <f ca="1">IF(Bezug!$G$2=1,Planungsrichtwerte_Übersicht!$C$6,IF(Bezug!$G$2=2,"-",Planungsrichtwerte_Übersicht!$C$18))</f>
        <v>40</v>
      </c>
      <c r="F364" s="4">
        <f ca="1">IF(Bezug!$G$2=1,Planungsrichtwerte_Übersicht!$C$7,IF(Bezug!$G$2=2,Planungsrichtwerte_Übersicht!$C$13,Planungsrichtwerte_Übersicht!$C$19))</f>
        <v>35</v>
      </c>
      <c r="G364" s="17"/>
      <c r="H364" s="17"/>
    </row>
    <row r="365" spans="1:8" x14ac:dyDescent="0.2">
      <c r="A365" s="4">
        <v>35.799999999999997</v>
      </c>
      <c r="B365" s="4">
        <f ca="1">IF(AND(Daten_WP!$D$22="WAHR",$C$3&gt;0),A365,0)</f>
        <v>0</v>
      </c>
      <c r="C365" s="16" t="e">
        <f t="shared" ca="1" si="5"/>
        <v>#DIV/0!</v>
      </c>
      <c r="D365" s="4">
        <f ca="1">IF(Bezug!$G$2=1,Planungsrichtwerte_Übersicht!$C$5,IF(Bezug!$G$2=2,Planungsrichtwerte_Übersicht!$C$11,Planungsrichtwerte_Übersicht!$C$17))</f>
        <v>45</v>
      </c>
      <c r="E365" s="4">
        <f ca="1">IF(Bezug!$G$2=1,Planungsrichtwerte_Übersicht!$C$6,IF(Bezug!$G$2=2,"-",Planungsrichtwerte_Übersicht!$C$18))</f>
        <v>40</v>
      </c>
      <c r="F365" s="4">
        <f ca="1">IF(Bezug!$G$2=1,Planungsrichtwerte_Übersicht!$C$7,IF(Bezug!$G$2=2,Planungsrichtwerte_Übersicht!$C$13,Planungsrichtwerte_Übersicht!$C$19))</f>
        <v>35</v>
      </c>
      <c r="G365" s="17"/>
      <c r="H365" s="17"/>
    </row>
    <row r="366" spans="1:8" x14ac:dyDescent="0.2">
      <c r="A366" s="4">
        <v>35.9</v>
      </c>
      <c r="B366" s="4">
        <f ca="1">IF(AND(Daten_WP!$D$22="WAHR",$C$3&gt;0),A366,0)</f>
        <v>0</v>
      </c>
      <c r="C366" s="16" t="e">
        <f t="shared" ca="1" si="5"/>
        <v>#DIV/0!</v>
      </c>
      <c r="D366" s="4">
        <f ca="1">IF(Bezug!$G$2=1,Planungsrichtwerte_Übersicht!$C$5,IF(Bezug!$G$2=2,Planungsrichtwerte_Übersicht!$C$11,Planungsrichtwerte_Übersicht!$C$17))</f>
        <v>45</v>
      </c>
      <c r="E366" s="4">
        <f ca="1">IF(Bezug!$G$2=1,Planungsrichtwerte_Übersicht!$C$6,IF(Bezug!$G$2=2,"-",Planungsrichtwerte_Übersicht!$C$18))</f>
        <v>40</v>
      </c>
      <c r="F366" s="4">
        <f ca="1">IF(Bezug!$G$2=1,Planungsrichtwerte_Übersicht!$C$7,IF(Bezug!$G$2=2,Planungsrichtwerte_Übersicht!$C$13,Planungsrichtwerte_Übersicht!$C$19))</f>
        <v>35</v>
      </c>
      <c r="G366" s="17"/>
      <c r="H366" s="17"/>
    </row>
    <row r="367" spans="1:8" x14ac:dyDescent="0.2">
      <c r="A367" s="4">
        <v>36</v>
      </c>
      <c r="B367" s="4">
        <f ca="1">IF(AND(Daten_WP!$D$22="WAHR",$C$3&gt;0),A367,0)</f>
        <v>0</v>
      </c>
      <c r="C367" s="16" t="e">
        <f t="shared" ca="1" si="5"/>
        <v>#DIV/0!</v>
      </c>
      <c r="D367" s="4">
        <f ca="1">IF(Bezug!$G$2=1,Planungsrichtwerte_Übersicht!$C$5,IF(Bezug!$G$2=2,Planungsrichtwerte_Übersicht!$C$11,Planungsrichtwerte_Übersicht!$C$17))</f>
        <v>45</v>
      </c>
      <c r="E367" s="4">
        <f ca="1">IF(Bezug!$G$2=1,Planungsrichtwerte_Übersicht!$C$6,IF(Bezug!$G$2=2,"-",Planungsrichtwerte_Übersicht!$C$18))</f>
        <v>40</v>
      </c>
      <c r="F367" s="4">
        <f ca="1">IF(Bezug!$G$2=1,Planungsrichtwerte_Übersicht!$C$7,IF(Bezug!$G$2=2,Planungsrichtwerte_Übersicht!$C$13,Planungsrichtwerte_Übersicht!$C$19))</f>
        <v>35</v>
      </c>
      <c r="G367" s="17"/>
      <c r="H367" s="17"/>
    </row>
    <row r="368" spans="1:8" x14ac:dyDescent="0.2">
      <c r="A368" s="4">
        <v>36.1</v>
      </c>
      <c r="B368" s="4">
        <f ca="1">IF(AND(Daten_WP!$D$22="WAHR",$C$3&gt;0),A368,0)</f>
        <v>0</v>
      </c>
      <c r="C368" s="16" t="e">
        <f t="shared" ca="1" si="5"/>
        <v>#DIV/0!</v>
      </c>
      <c r="D368" s="4">
        <f ca="1">IF(Bezug!$G$2=1,Planungsrichtwerte_Übersicht!$C$5,IF(Bezug!$G$2=2,Planungsrichtwerte_Übersicht!$C$11,Planungsrichtwerte_Übersicht!$C$17))</f>
        <v>45</v>
      </c>
      <c r="E368" s="4">
        <f ca="1">IF(Bezug!$G$2=1,Planungsrichtwerte_Übersicht!$C$6,IF(Bezug!$G$2=2,"-",Planungsrichtwerte_Übersicht!$C$18))</f>
        <v>40</v>
      </c>
      <c r="F368" s="4">
        <f ca="1">IF(Bezug!$G$2=1,Planungsrichtwerte_Übersicht!$C$7,IF(Bezug!$G$2=2,Planungsrichtwerte_Übersicht!$C$13,Planungsrichtwerte_Übersicht!$C$19))</f>
        <v>35</v>
      </c>
      <c r="G368" s="17"/>
      <c r="H368" s="17"/>
    </row>
    <row r="369" spans="1:8" x14ac:dyDescent="0.2">
      <c r="A369" s="4">
        <v>36.200000000000003</v>
      </c>
      <c r="B369" s="4">
        <f ca="1">IF(AND(Daten_WP!$D$22="WAHR",$C$3&gt;0),A369,0)</f>
        <v>0</v>
      </c>
      <c r="C369" s="16" t="e">
        <f t="shared" ca="1" si="5"/>
        <v>#DIV/0!</v>
      </c>
      <c r="D369" s="4">
        <f ca="1">IF(Bezug!$G$2=1,Planungsrichtwerte_Übersicht!$C$5,IF(Bezug!$G$2=2,Planungsrichtwerte_Übersicht!$C$11,Planungsrichtwerte_Übersicht!$C$17))</f>
        <v>45</v>
      </c>
      <c r="E369" s="4">
        <f ca="1">IF(Bezug!$G$2=1,Planungsrichtwerte_Übersicht!$C$6,IF(Bezug!$G$2=2,"-",Planungsrichtwerte_Übersicht!$C$18))</f>
        <v>40</v>
      </c>
      <c r="F369" s="4">
        <f ca="1">IF(Bezug!$G$2=1,Planungsrichtwerte_Übersicht!$C$7,IF(Bezug!$G$2=2,Planungsrichtwerte_Übersicht!$C$13,Planungsrichtwerte_Übersicht!$C$19))</f>
        <v>35</v>
      </c>
      <c r="G369" s="17"/>
      <c r="H369" s="17"/>
    </row>
    <row r="370" spans="1:8" x14ac:dyDescent="0.2">
      <c r="A370" s="4">
        <v>36.299999999999997</v>
      </c>
      <c r="B370" s="4">
        <f ca="1">IF(AND(Daten_WP!$D$22="WAHR",$C$3&gt;0),A370,0)</f>
        <v>0</v>
      </c>
      <c r="C370" s="16" t="e">
        <f t="shared" ca="1" si="5"/>
        <v>#DIV/0!</v>
      </c>
      <c r="D370" s="4">
        <f ca="1">IF(Bezug!$G$2=1,Planungsrichtwerte_Übersicht!$C$5,IF(Bezug!$G$2=2,Planungsrichtwerte_Übersicht!$C$11,Planungsrichtwerte_Übersicht!$C$17))</f>
        <v>45</v>
      </c>
      <c r="E370" s="4">
        <f ca="1">IF(Bezug!$G$2=1,Planungsrichtwerte_Übersicht!$C$6,IF(Bezug!$G$2=2,"-",Planungsrichtwerte_Übersicht!$C$18))</f>
        <v>40</v>
      </c>
      <c r="F370" s="4">
        <f ca="1">IF(Bezug!$G$2=1,Planungsrichtwerte_Übersicht!$C$7,IF(Bezug!$G$2=2,Planungsrichtwerte_Übersicht!$C$13,Planungsrichtwerte_Übersicht!$C$19))</f>
        <v>35</v>
      </c>
      <c r="G370" s="17"/>
      <c r="H370" s="17"/>
    </row>
    <row r="371" spans="1:8" x14ac:dyDescent="0.2">
      <c r="A371" s="4">
        <v>36.4</v>
      </c>
      <c r="B371" s="4">
        <f ca="1">IF(AND(Daten_WP!$D$22="WAHR",$C$3&gt;0),A371,0)</f>
        <v>0</v>
      </c>
      <c r="C371" s="16" t="e">
        <f t="shared" ca="1" si="5"/>
        <v>#DIV/0!</v>
      </c>
      <c r="D371" s="4">
        <f ca="1">IF(Bezug!$G$2=1,Planungsrichtwerte_Übersicht!$C$5,IF(Bezug!$G$2=2,Planungsrichtwerte_Übersicht!$C$11,Planungsrichtwerte_Übersicht!$C$17))</f>
        <v>45</v>
      </c>
      <c r="E371" s="4">
        <f ca="1">IF(Bezug!$G$2=1,Planungsrichtwerte_Übersicht!$C$6,IF(Bezug!$G$2=2,"-",Planungsrichtwerte_Übersicht!$C$18))</f>
        <v>40</v>
      </c>
      <c r="F371" s="4">
        <f ca="1">IF(Bezug!$G$2=1,Planungsrichtwerte_Übersicht!$C$7,IF(Bezug!$G$2=2,Planungsrichtwerte_Übersicht!$C$13,Planungsrichtwerte_Übersicht!$C$19))</f>
        <v>35</v>
      </c>
      <c r="G371" s="17"/>
      <c r="H371" s="17"/>
    </row>
    <row r="372" spans="1:8" x14ac:dyDescent="0.2">
      <c r="A372" s="4">
        <v>36.5</v>
      </c>
      <c r="B372" s="4">
        <f ca="1">IF(AND(Daten_WP!$D$22="WAHR",$C$3&gt;0),A372,0)</f>
        <v>0</v>
      </c>
      <c r="C372" s="16" t="e">
        <f t="shared" ca="1" si="5"/>
        <v>#DIV/0!</v>
      </c>
      <c r="D372" s="4">
        <f ca="1">IF(Bezug!$G$2=1,Planungsrichtwerte_Übersicht!$C$5,IF(Bezug!$G$2=2,Planungsrichtwerte_Übersicht!$C$11,Planungsrichtwerte_Übersicht!$C$17))</f>
        <v>45</v>
      </c>
      <c r="E372" s="4">
        <f ca="1">IF(Bezug!$G$2=1,Planungsrichtwerte_Übersicht!$C$6,IF(Bezug!$G$2=2,"-",Planungsrichtwerte_Übersicht!$C$18))</f>
        <v>40</v>
      </c>
      <c r="F372" s="4">
        <f ca="1">IF(Bezug!$G$2=1,Planungsrichtwerte_Übersicht!$C$7,IF(Bezug!$G$2=2,Planungsrichtwerte_Übersicht!$C$13,Planungsrichtwerte_Übersicht!$C$19))</f>
        <v>35</v>
      </c>
      <c r="G372" s="17"/>
      <c r="H372" s="17"/>
    </row>
    <row r="373" spans="1:8" x14ac:dyDescent="0.2">
      <c r="A373" s="4">
        <v>36.6</v>
      </c>
      <c r="B373" s="4">
        <f ca="1">IF(AND(Daten_WP!$D$22="WAHR",$C$3&gt;0),A373,0)</f>
        <v>0</v>
      </c>
      <c r="C373" s="16" t="e">
        <f t="shared" ca="1" si="5"/>
        <v>#DIV/0!</v>
      </c>
      <c r="D373" s="4">
        <f ca="1">IF(Bezug!$G$2=1,Planungsrichtwerte_Übersicht!$C$5,IF(Bezug!$G$2=2,Planungsrichtwerte_Übersicht!$C$11,Planungsrichtwerte_Übersicht!$C$17))</f>
        <v>45</v>
      </c>
      <c r="E373" s="4">
        <f ca="1">IF(Bezug!$G$2=1,Planungsrichtwerte_Übersicht!$C$6,IF(Bezug!$G$2=2,"-",Planungsrichtwerte_Übersicht!$C$18))</f>
        <v>40</v>
      </c>
      <c r="F373" s="4">
        <f ca="1">IF(Bezug!$G$2=1,Planungsrichtwerte_Übersicht!$C$7,IF(Bezug!$G$2=2,Planungsrichtwerte_Übersicht!$C$13,Planungsrichtwerte_Übersicht!$C$19))</f>
        <v>35</v>
      </c>
      <c r="G373" s="17"/>
      <c r="H373" s="17"/>
    </row>
    <row r="374" spans="1:8" x14ac:dyDescent="0.2">
      <c r="A374" s="4">
        <v>36.700000000000003</v>
      </c>
      <c r="B374" s="4">
        <f ca="1">IF(AND(Daten_WP!$D$22="WAHR",$C$3&gt;0),A374,0)</f>
        <v>0</v>
      </c>
      <c r="C374" s="16" t="e">
        <f t="shared" ca="1" si="5"/>
        <v>#DIV/0!</v>
      </c>
      <c r="D374" s="4">
        <f ca="1">IF(Bezug!$G$2=1,Planungsrichtwerte_Übersicht!$C$5,IF(Bezug!$G$2=2,Planungsrichtwerte_Übersicht!$C$11,Planungsrichtwerte_Übersicht!$C$17))</f>
        <v>45</v>
      </c>
      <c r="E374" s="4">
        <f ca="1">IF(Bezug!$G$2=1,Planungsrichtwerte_Übersicht!$C$6,IF(Bezug!$G$2=2,"-",Planungsrichtwerte_Übersicht!$C$18))</f>
        <v>40</v>
      </c>
      <c r="F374" s="4">
        <f ca="1">IF(Bezug!$G$2=1,Planungsrichtwerte_Übersicht!$C$7,IF(Bezug!$G$2=2,Planungsrichtwerte_Übersicht!$C$13,Planungsrichtwerte_Übersicht!$C$19))</f>
        <v>35</v>
      </c>
      <c r="G374" s="17"/>
      <c r="H374" s="17"/>
    </row>
    <row r="375" spans="1:8" x14ac:dyDescent="0.2">
      <c r="A375" s="4">
        <v>36.799999999999997</v>
      </c>
      <c r="B375" s="4">
        <f ca="1">IF(AND(Daten_WP!$D$22="WAHR",$C$3&gt;0),A375,0)</f>
        <v>0</v>
      </c>
      <c r="C375" s="16" t="e">
        <f t="shared" ca="1" si="5"/>
        <v>#DIV/0!</v>
      </c>
      <c r="D375" s="4">
        <f ca="1">IF(Bezug!$G$2=1,Planungsrichtwerte_Übersicht!$C$5,IF(Bezug!$G$2=2,Planungsrichtwerte_Übersicht!$C$11,Planungsrichtwerte_Übersicht!$C$17))</f>
        <v>45</v>
      </c>
      <c r="E375" s="4">
        <f ca="1">IF(Bezug!$G$2=1,Planungsrichtwerte_Übersicht!$C$6,IF(Bezug!$G$2=2,"-",Planungsrichtwerte_Übersicht!$C$18))</f>
        <v>40</v>
      </c>
      <c r="F375" s="4">
        <f ca="1">IF(Bezug!$G$2=1,Planungsrichtwerte_Übersicht!$C$7,IF(Bezug!$G$2=2,Planungsrichtwerte_Übersicht!$C$13,Planungsrichtwerte_Übersicht!$C$19))</f>
        <v>35</v>
      </c>
      <c r="G375" s="17"/>
      <c r="H375" s="17"/>
    </row>
    <row r="376" spans="1:8" x14ac:dyDescent="0.2">
      <c r="A376" s="4">
        <v>36.9</v>
      </c>
      <c r="B376" s="4">
        <f ca="1">IF(AND(Daten_WP!$D$22="WAHR",$C$3&gt;0),A376,0)</f>
        <v>0</v>
      </c>
      <c r="C376" s="16" t="e">
        <f t="shared" ca="1" si="5"/>
        <v>#DIV/0!</v>
      </c>
      <c r="D376" s="4">
        <f ca="1">IF(Bezug!$G$2=1,Planungsrichtwerte_Übersicht!$C$5,IF(Bezug!$G$2=2,Planungsrichtwerte_Übersicht!$C$11,Planungsrichtwerte_Übersicht!$C$17))</f>
        <v>45</v>
      </c>
      <c r="E376" s="4">
        <f ca="1">IF(Bezug!$G$2=1,Planungsrichtwerte_Übersicht!$C$6,IF(Bezug!$G$2=2,"-",Planungsrichtwerte_Übersicht!$C$18))</f>
        <v>40</v>
      </c>
      <c r="F376" s="4">
        <f ca="1">IF(Bezug!$G$2=1,Planungsrichtwerte_Übersicht!$C$7,IF(Bezug!$G$2=2,Planungsrichtwerte_Übersicht!$C$13,Planungsrichtwerte_Übersicht!$C$19))</f>
        <v>35</v>
      </c>
      <c r="G376" s="17"/>
      <c r="H376" s="17"/>
    </row>
    <row r="377" spans="1:8" x14ac:dyDescent="0.2">
      <c r="A377" s="4">
        <v>37</v>
      </c>
      <c r="B377" s="4">
        <f ca="1">IF(AND(Daten_WP!$D$22="WAHR",$C$3&gt;0),A377,0)</f>
        <v>0</v>
      </c>
      <c r="C377" s="16" t="e">
        <f t="shared" ca="1" si="5"/>
        <v>#DIV/0!</v>
      </c>
      <c r="D377" s="4">
        <f ca="1">IF(Bezug!$G$2=1,Planungsrichtwerte_Übersicht!$C$5,IF(Bezug!$G$2=2,Planungsrichtwerte_Übersicht!$C$11,Planungsrichtwerte_Übersicht!$C$17))</f>
        <v>45</v>
      </c>
      <c r="E377" s="4">
        <f ca="1">IF(Bezug!$G$2=1,Planungsrichtwerte_Übersicht!$C$6,IF(Bezug!$G$2=2,"-",Planungsrichtwerte_Übersicht!$C$18))</f>
        <v>40</v>
      </c>
      <c r="F377" s="4">
        <f ca="1">IF(Bezug!$G$2=1,Planungsrichtwerte_Übersicht!$C$7,IF(Bezug!$G$2=2,Planungsrichtwerte_Übersicht!$C$13,Planungsrichtwerte_Übersicht!$C$19))</f>
        <v>35</v>
      </c>
      <c r="G377" s="17"/>
      <c r="H377" s="17"/>
    </row>
    <row r="378" spans="1:8" x14ac:dyDescent="0.2">
      <c r="A378" s="4">
        <v>37.1</v>
      </c>
      <c r="B378" s="4">
        <f ca="1">IF(AND(Daten_WP!$D$22="WAHR",$C$3&gt;0),A378,0)</f>
        <v>0</v>
      </c>
      <c r="C378" s="16" t="e">
        <f t="shared" ca="1" si="5"/>
        <v>#DIV/0!</v>
      </c>
      <c r="D378" s="4">
        <f ca="1">IF(Bezug!$G$2=1,Planungsrichtwerte_Übersicht!$C$5,IF(Bezug!$G$2=2,Planungsrichtwerte_Übersicht!$C$11,Planungsrichtwerte_Übersicht!$C$17))</f>
        <v>45</v>
      </c>
      <c r="E378" s="4">
        <f ca="1">IF(Bezug!$G$2=1,Planungsrichtwerte_Übersicht!$C$6,IF(Bezug!$G$2=2,"-",Planungsrichtwerte_Übersicht!$C$18))</f>
        <v>40</v>
      </c>
      <c r="F378" s="4">
        <f ca="1">IF(Bezug!$G$2=1,Planungsrichtwerte_Übersicht!$C$7,IF(Bezug!$G$2=2,Planungsrichtwerte_Übersicht!$C$13,Planungsrichtwerte_Übersicht!$C$19))</f>
        <v>35</v>
      </c>
      <c r="G378" s="17"/>
      <c r="H378" s="17"/>
    </row>
    <row r="379" spans="1:8" x14ac:dyDescent="0.2">
      <c r="A379" s="4">
        <v>37.200000000000003</v>
      </c>
      <c r="B379" s="4">
        <f ca="1">IF(AND(Daten_WP!$D$22="WAHR",$C$3&gt;0),A379,0)</f>
        <v>0</v>
      </c>
      <c r="C379" s="16" t="e">
        <f t="shared" ca="1" si="5"/>
        <v>#DIV/0!</v>
      </c>
      <c r="D379" s="4">
        <f ca="1">IF(Bezug!$G$2=1,Planungsrichtwerte_Übersicht!$C$5,IF(Bezug!$G$2=2,Planungsrichtwerte_Übersicht!$C$11,Planungsrichtwerte_Übersicht!$C$17))</f>
        <v>45</v>
      </c>
      <c r="E379" s="4">
        <f ca="1">IF(Bezug!$G$2=1,Planungsrichtwerte_Übersicht!$C$6,IF(Bezug!$G$2=2,"-",Planungsrichtwerte_Übersicht!$C$18))</f>
        <v>40</v>
      </c>
      <c r="F379" s="4">
        <f ca="1">IF(Bezug!$G$2=1,Planungsrichtwerte_Übersicht!$C$7,IF(Bezug!$G$2=2,Planungsrichtwerte_Übersicht!$C$13,Planungsrichtwerte_Übersicht!$C$19))</f>
        <v>35</v>
      </c>
      <c r="G379" s="17"/>
      <c r="H379" s="17"/>
    </row>
    <row r="380" spans="1:8" x14ac:dyDescent="0.2">
      <c r="A380" s="4">
        <v>37.299999999999997</v>
      </c>
      <c r="B380" s="4">
        <f ca="1">IF(AND(Daten_WP!$D$22="WAHR",$C$3&gt;0),A380,0)</f>
        <v>0</v>
      </c>
      <c r="C380" s="16" t="e">
        <f t="shared" ca="1" si="5"/>
        <v>#DIV/0!</v>
      </c>
      <c r="D380" s="4">
        <f ca="1">IF(Bezug!$G$2=1,Planungsrichtwerte_Übersicht!$C$5,IF(Bezug!$G$2=2,Planungsrichtwerte_Übersicht!$C$11,Planungsrichtwerte_Übersicht!$C$17))</f>
        <v>45</v>
      </c>
      <c r="E380" s="4">
        <f ca="1">IF(Bezug!$G$2=1,Planungsrichtwerte_Übersicht!$C$6,IF(Bezug!$G$2=2,"-",Planungsrichtwerte_Übersicht!$C$18))</f>
        <v>40</v>
      </c>
      <c r="F380" s="4">
        <f ca="1">IF(Bezug!$G$2=1,Planungsrichtwerte_Übersicht!$C$7,IF(Bezug!$G$2=2,Planungsrichtwerte_Übersicht!$C$13,Planungsrichtwerte_Übersicht!$C$19))</f>
        <v>35</v>
      </c>
      <c r="G380" s="17"/>
      <c r="H380" s="17"/>
    </row>
    <row r="381" spans="1:8" x14ac:dyDescent="0.2">
      <c r="A381" s="4">
        <v>37.4</v>
      </c>
      <c r="B381" s="4">
        <f ca="1">IF(AND(Daten_WP!$D$22="WAHR",$C$3&gt;0),A381,0)</f>
        <v>0</v>
      </c>
      <c r="C381" s="16" t="e">
        <f t="shared" ca="1" si="5"/>
        <v>#DIV/0!</v>
      </c>
      <c r="D381" s="4">
        <f ca="1">IF(Bezug!$G$2=1,Planungsrichtwerte_Übersicht!$C$5,IF(Bezug!$G$2=2,Planungsrichtwerte_Übersicht!$C$11,Planungsrichtwerte_Übersicht!$C$17))</f>
        <v>45</v>
      </c>
      <c r="E381" s="4">
        <f ca="1">IF(Bezug!$G$2=1,Planungsrichtwerte_Übersicht!$C$6,IF(Bezug!$G$2=2,"-",Planungsrichtwerte_Übersicht!$C$18))</f>
        <v>40</v>
      </c>
      <c r="F381" s="4">
        <f ca="1">IF(Bezug!$G$2=1,Planungsrichtwerte_Übersicht!$C$7,IF(Bezug!$G$2=2,Planungsrichtwerte_Übersicht!$C$13,Planungsrichtwerte_Übersicht!$C$19))</f>
        <v>35</v>
      </c>
      <c r="G381" s="17"/>
      <c r="H381" s="17"/>
    </row>
    <row r="382" spans="1:8" x14ac:dyDescent="0.2">
      <c r="A382" s="4">
        <v>37.5</v>
      </c>
      <c r="B382" s="4">
        <f ca="1">IF(AND(Daten_WP!$D$22="WAHR",$C$3&gt;0),A382,0)</f>
        <v>0</v>
      </c>
      <c r="C382" s="16" t="e">
        <f t="shared" ca="1" si="5"/>
        <v>#DIV/0!</v>
      </c>
      <c r="D382" s="4">
        <f ca="1">IF(Bezug!$G$2=1,Planungsrichtwerte_Übersicht!$C$5,IF(Bezug!$G$2=2,Planungsrichtwerte_Übersicht!$C$11,Planungsrichtwerte_Übersicht!$C$17))</f>
        <v>45</v>
      </c>
      <c r="E382" s="4">
        <f ca="1">IF(Bezug!$G$2=1,Planungsrichtwerte_Übersicht!$C$6,IF(Bezug!$G$2=2,"-",Planungsrichtwerte_Übersicht!$C$18))</f>
        <v>40</v>
      </c>
      <c r="F382" s="4">
        <f ca="1">IF(Bezug!$G$2=1,Planungsrichtwerte_Übersicht!$C$7,IF(Bezug!$G$2=2,Planungsrichtwerte_Übersicht!$C$13,Planungsrichtwerte_Übersicht!$C$19))</f>
        <v>35</v>
      </c>
      <c r="G382" s="17"/>
      <c r="H382" s="17"/>
    </row>
    <row r="383" spans="1:8" x14ac:dyDescent="0.2">
      <c r="A383" s="4">
        <v>37.6</v>
      </c>
      <c r="B383" s="4">
        <f ca="1">IF(AND(Daten_WP!$D$22="WAHR",$C$3&gt;0),A383,0)</f>
        <v>0</v>
      </c>
      <c r="C383" s="16" t="e">
        <f t="shared" ca="1" si="5"/>
        <v>#DIV/0!</v>
      </c>
      <c r="D383" s="4">
        <f ca="1">IF(Bezug!$G$2=1,Planungsrichtwerte_Übersicht!$C$5,IF(Bezug!$G$2=2,Planungsrichtwerte_Übersicht!$C$11,Planungsrichtwerte_Übersicht!$C$17))</f>
        <v>45</v>
      </c>
      <c r="E383" s="4">
        <f ca="1">IF(Bezug!$G$2=1,Planungsrichtwerte_Übersicht!$C$6,IF(Bezug!$G$2=2,"-",Planungsrichtwerte_Übersicht!$C$18))</f>
        <v>40</v>
      </c>
      <c r="F383" s="4">
        <f ca="1">IF(Bezug!$G$2=1,Planungsrichtwerte_Übersicht!$C$7,IF(Bezug!$G$2=2,Planungsrichtwerte_Übersicht!$C$13,Planungsrichtwerte_Übersicht!$C$19))</f>
        <v>35</v>
      </c>
      <c r="G383" s="17"/>
      <c r="H383" s="17"/>
    </row>
    <row r="384" spans="1:8" x14ac:dyDescent="0.2">
      <c r="A384" s="4">
        <v>37.700000000000003</v>
      </c>
      <c r="B384" s="4">
        <f ca="1">IF(AND(Daten_WP!$D$22="WAHR",$C$3&gt;0),A384,0)</f>
        <v>0</v>
      </c>
      <c r="C384" s="16" t="e">
        <f t="shared" ca="1" si="5"/>
        <v>#DIV/0!</v>
      </c>
      <c r="D384" s="4">
        <f ca="1">IF(Bezug!$G$2=1,Planungsrichtwerte_Übersicht!$C$5,IF(Bezug!$G$2=2,Planungsrichtwerte_Übersicht!$C$11,Planungsrichtwerte_Übersicht!$C$17))</f>
        <v>45</v>
      </c>
      <c r="E384" s="4">
        <f ca="1">IF(Bezug!$G$2=1,Planungsrichtwerte_Übersicht!$C$6,IF(Bezug!$G$2=2,"-",Planungsrichtwerte_Übersicht!$C$18))</f>
        <v>40</v>
      </c>
      <c r="F384" s="4">
        <f ca="1">IF(Bezug!$G$2=1,Planungsrichtwerte_Übersicht!$C$7,IF(Bezug!$G$2=2,Planungsrichtwerte_Übersicht!$C$13,Planungsrichtwerte_Übersicht!$C$19))</f>
        <v>35</v>
      </c>
      <c r="G384" s="17"/>
      <c r="H384" s="17"/>
    </row>
    <row r="385" spans="1:8" x14ac:dyDescent="0.2">
      <c r="A385" s="4">
        <v>37.799999999999997</v>
      </c>
      <c r="B385" s="4">
        <f ca="1">IF(AND(Daten_WP!$D$22="WAHR",$C$3&gt;0),A385,0)</f>
        <v>0</v>
      </c>
      <c r="C385" s="16" t="e">
        <f t="shared" ca="1" si="5"/>
        <v>#DIV/0!</v>
      </c>
      <c r="D385" s="4">
        <f ca="1">IF(Bezug!$G$2=1,Planungsrichtwerte_Übersicht!$C$5,IF(Bezug!$G$2=2,Planungsrichtwerte_Übersicht!$C$11,Planungsrichtwerte_Übersicht!$C$17))</f>
        <v>45</v>
      </c>
      <c r="E385" s="4">
        <f ca="1">IF(Bezug!$G$2=1,Planungsrichtwerte_Übersicht!$C$6,IF(Bezug!$G$2=2,"-",Planungsrichtwerte_Übersicht!$C$18))</f>
        <v>40</v>
      </c>
      <c r="F385" s="4">
        <f ca="1">IF(Bezug!$G$2=1,Planungsrichtwerte_Übersicht!$C$7,IF(Bezug!$G$2=2,Planungsrichtwerte_Übersicht!$C$13,Planungsrichtwerte_Übersicht!$C$19))</f>
        <v>35</v>
      </c>
      <c r="G385" s="17"/>
      <c r="H385" s="17"/>
    </row>
    <row r="386" spans="1:8" x14ac:dyDescent="0.2">
      <c r="A386" s="4">
        <v>37.9</v>
      </c>
      <c r="B386" s="4">
        <f ca="1">IF(AND(Daten_WP!$D$22="WAHR",$C$3&gt;0),A386,0)</f>
        <v>0</v>
      </c>
      <c r="C386" s="16" t="e">
        <f t="shared" ca="1" si="5"/>
        <v>#DIV/0!</v>
      </c>
      <c r="D386" s="4">
        <f ca="1">IF(Bezug!$G$2=1,Planungsrichtwerte_Übersicht!$C$5,IF(Bezug!$G$2=2,Planungsrichtwerte_Übersicht!$C$11,Planungsrichtwerte_Übersicht!$C$17))</f>
        <v>45</v>
      </c>
      <c r="E386" s="4">
        <f ca="1">IF(Bezug!$G$2=1,Planungsrichtwerte_Übersicht!$C$6,IF(Bezug!$G$2=2,"-",Planungsrichtwerte_Übersicht!$C$18))</f>
        <v>40</v>
      </c>
      <c r="F386" s="4">
        <f ca="1">IF(Bezug!$G$2=1,Planungsrichtwerte_Übersicht!$C$7,IF(Bezug!$G$2=2,Planungsrichtwerte_Übersicht!$C$13,Planungsrichtwerte_Übersicht!$C$19))</f>
        <v>35</v>
      </c>
      <c r="G386" s="17"/>
      <c r="H386" s="17"/>
    </row>
    <row r="387" spans="1:8" x14ac:dyDescent="0.2">
      <c r="A387" s="4">
        <v>38</v>
      </c>
      <c r="B387" s="4">
        <f ca="1">IF(AND(Daten_WP!$D$22="WAHR",$C$3&gt;0),A387,0)</f>
        <v>0</v>
      </c>
      <c r="C387" s="16" t="e">
        <f t="shared" ca="1" si="5"/>
        <v>#DIV/0!</v>
      </c>
      <c r="D387" s="4">
        <f ca="1">IF(Bezug!$G$2=1,Planungsrichtwerte_Übersicht!$C$5,IF(Bezug!$G$2=2,Planungsrichtwerte_Übersicht!$C$11,Planungsrichtwerte_Übersicht!$C$17))</f>
        <v>45</v>
      </c>
      <c r="E387" s="4">
        <f ca="1">IF(Bezug!$G$2=1,Planungsrichtwerte_Übersicht!$C$6,IF(Bezug!$G$2=2,"-",Planungsrichtwerte_Übersicht!$C$18))</f>
        <v>40</v>
      </c>
      <c r="F387" s="4">
        <f ca="1">IF(Bezug!$G$2=1,Planungsrichtwerte_Übersicht!$C$7,IF(Bezug!$G$2=2,Planungsrichtwerte_Übersicht!$C$13,Planungsrichtwerte_Übersicht!$C$19))</f>
        <v>35</v>
      </c>
      <c r="G387" s="17"/>
      <c r="H387" s="17"/>
    </row>
    <row r="388" spans="1:8" x14ac:dyDescent="0.2">
      <c r="A388" s="4">
        <v>38.1</v>
      </c>
      <c r="B388" s="4">
        <f ca="1">IF(AND(Daten_WP!$D$22="WAHR",$C$3&gt;0),A388,0)</f>
        <v>0</v>
      </c>
      <c r="C388" s="16" t="e">
        <f t="shared" ca="1" si="5"/>
        <v>#DIV/0!</v>
      </c>
      <c r="D388" s="4">
        <f ca="1">IF(Bezug!$G$2=1,Planungsrichtwerte_Übersicht!$C$5,IF(Bezug!$G$2=2,Planungsrichtwerte_Übersicht!$C$11,Planungsrichtwerte_Übersicht!$C$17))</f>
        <v>45</v>
      </c>
      <c r="E388" s="4">
        <f ca="1">IF(Bezug!$G$2=1,Planungsrichtwerte_Übersicht!$C$6,IF(Bezug!$G$2=2,"-",Planungsrichtwerte_Übersicht!$C$18))</f>
        <v>40</v>
      </c>
      <c r="F388" s="4">
        <f ca="1">IF(Bezug!$G$2=1,Planungsrichtwerte_Übersicht!$C$7,IF(Bezug!$G$2=2,Planungsrichtwerte_Übersicht!$C$13,Planungsrichtwerte_Übersicht!$C$19))</f>
        <v>35</v>
      </c>
      <c r="G388" s="17"/>
      <c r="H388" s="17"/>
    </row>
    <row r="389" spans="1:8" x14ac:dyDescent="0.2">
      <c r="A389" s="4">
        <v>38.200000000000003</v>
      </c>
      <c r="B389" s="4">
        <f ca="1">IF(AND(Daten_WP!$D$22="WAHR",$C$3&gt;0),A389,0)</f>
        <v>0</v>
      </c>
      <c r="C389" s="16" t="e">
        <f t="shared" ca="1" si="5"/>
        <v>#DIV/0!</v>
      </c>
      <c r="D389" s="4">
        <f ca="1">IF(Bezug!$G$2=1,Planungsrichtwerte_Übersicht!$C$5,IF(Bezug!$G$2=2,Planungsrichtwerte_Übersicht!$C$11,Planungsrichtwerte_Übersicht!$C$17))</f>
        <v>45</v>
      </c>
      <c r="E389" s="4">
        <f ca="1">IF(Bezug!$G$2=1,Planungsrichtwerte_Übersicht!$C$6,IF(Bezug!$G$2=2,"-",Planungsrichtwerte_Übersicht!$C$18))</f>
        <v>40</v>
      </c>
      <c r="F389" s="4">
        <f ca="1">IF(Bezug!$G$2=1,Planungsrichtwerte_Übersicht!$C$7,IF(Bezug!$G$2=2,Planungsrichtwerte_Übersicht!$C$13,Planungsrichtwerte_Übersicht!$C$19))</f>
        <v>35</v>
      </c>
      <c r="G389" s="17"/>
      <c r="H389" s="17"/>
    </row>
    <row r="390" spans="1:8" x14ac:dyDescent="0.2">
      <c r="A390" s="4">
        <v>38.299999999999997</v>
      </c>
      <c r="B390" s="4">
        <f ca="1">IF(AND(Daten_WP!$D$22="WAHR",$C$3&gt;0),A390,0)</f>
        <v>0</v>
      </c>
      <c r="C390" s="16" t="e">
        <f t="shared" ca="1" si="5"/>
        <v>#DIV/0!</v>
      </c>
      <c r="D390" s="4">
        <f ca="1">IF(Bezug!$G$2=1,Planungsrichtwerte_Übersicht!$C$5,IF(Bezug!$G$2=2,Planungsrichtwerte_Übersicht!$C$11,Planungsrichtwerte_Übersicht!$C$17))</f>
        <v>45</v>
      </c>
      <c r="E390" s="4">
        <f ca="1">IF(Bezug!$G$2=1,Planungsrichtwerte_Übersicht!$C$6,IF(Bezug!$G$2=2,"-",Planungsrichtwerte_Übersicht!$C$18))</f>
        <v>40</v>
      </c>
      <c r="F390" s="4">
        <f ca="1">IF(Bezug!$G$2=1,Planungsrichtwerte_Übersicht!$C$7,IF(Bezug!$G$2=2,Planungsrichtwerte_Übersicht!$C$13,Planungsrichtwerte_Übersicht!$C$19))</f>
        <v>35</v>
      </c>
      <c r="G390" s="17"/>
      <c r="H390" s="17"/>
    </row>
    <row r="391" spans="1:8" x14ac:dyDescent="0.2">
      <c r="A391" s="4">
        <v>38.4</v>
      </c>
      <c r="B391" s="4">
        <f ca="1">IF(AND(Daten_WP!$D$22="WAHR",$C$3&gt;0),A391,0)</f>
        <v>0</v>
      </c>
      <c r="C391" s="16" t="e">
        <f t="shared" ca="1" si="5"/>
        <v>#DIV/0!</v>
      </c>
      <c r="D391" s="4">
        <f ca="1">IF(Bezug!$G$2=1,Planungsrichtwerte_Übersicht!$C$5,IF(Bezug!$G$2=2,Planungsrichtwerte_Übersicht!$C$11,Planungsrichtwerte_Übersicht!$C$17))</f>
        <v>45</v>
      </c>
      <c r="E391" s="4">
        <f ca="1">IF(Bezug!$G$2=1,Planungsrichtwerte_Übersicht!$C$6,IF(Bezug!$G$2=2,"-",Planungsrichtwerte_Übersicht!$C$18))</f>
        <v>40</v>
      </c>
      <c r="F391" s="4">
        <f ca="1">IF(Bezug!$G$2=1,Planungsrichtwerte_Übersicht!$C$7,IF(Bezug!$G$2=2,Planungsrichtwerte_Übersicht!$C$13,Planungsrichtwerte_Übersicht!$C$19))</f>
        <v>35</v>
      </c>
      <c r="G391" s="17"/>
      <c r="H391" s="17"/>
    </row>
    <row r="392" spans="1:8" x14ac:dyDescent="0.2">
      <c r="A392" s="4">
        <v>38.5</v>
      </c>
      <c r="B392" s="4">
        <f ca="1">IF(AND(Daten_WP!$D$22="WAHR",$C$3&gt;0),A392,0)</f>
        <v>0</v>
      </c>
      <c r="C392" s="16" t="e">
        <f t="shared" ca="1" si="5"/>
        <v>#DIV/0!</v>
      </c>
      <c r="D392" s="4">
        <f ca="1">IF(Bezug!$G$2=1,Planungsrichtwerte_Übersicht!$C$5,IF(Bezug!$G$2=2,Planungsrichtwerte_Übersicht!$C$11,Planungsrichtwerte_Übersicht!$C$17))</f>
        <v>45</v>
      </c>
      <c r="E392" s="4">
        <f ca="1">IF(Bezug!$G$2=1,Planungsrichtwerte_Übersicht!$C$6,IF(Bezug!$G$2=2,"-",Planungsrichtwerte_Übersicht!$C$18))</f>
        <v>40</v>
      </c>
      <c r="F392" s="4">
        <f ca="1">IF(Bezug!$G$2=1,Planungsrichtwerte_Übersicht!$C$7,IF(Bezug!$G$2=2,Planungsrichtwerte_Übersicht!$C$13,Planungsrichtwerte_Übersicht!$C$19))</f>
        <v>35</v>
      </c>
      <c r="G392" s="17"/>
      <c r="H392" s="17"/>
    </row>
    <row r="393" spans="1:8" x14ac:dyDescent="0.2">
      <c r="A393" s="4">
        <v>38.6</v>
      </c>
      <c r="B393" s="4">
        <f ca="1">IF(AND(Daten_WP!$D$22="WAHR",$C$3&gt;0),A393,0)</f>
        <v>0</v>
      </c>
      <c r="C393" s="16" t="e">
        <f t="shared" ref="C393:C407" ca="1" si="6">$C$3+10*LOG($C$2/(4*PI()*B393^2))+$C$4+$C$5</f>
        <v>#DIV/0!</v>
      </c>
      <c r="D393" s="4">
        <f ca="1">IF(Bezug!$G$2=1,Planungsrichtwerte_Übersicht!$C$5,IF(Bezug!$G$2=2,Planungsrichtwerte_Übersicht!$C$11,Planungsrichtwerte_Übersicht!$C$17))</f>
        <v>45</v>
      </c>
      <c r="E393" s="4">
        <f ca="1">IF(Bezug!$G$2=1,Planungsrichtwerte_Übersicht!$C$6,IF(Bezug!$G$2=2,"-",Planungsrichtwerte_Übersicht!$C$18))</f>
        <v>40</v>
      </c>
      <c r="F393" s="4">
        <f ca="1">IF(Bezug!$G$2=1,Planungsrichtwerte_Übersicht!$C$7,IF(Bezug!$G$2=2,Planungsrichtwerte_Übersicht!$C$13,Planungsrichtwerte_Übersicht!$C$19))</f>
        <v>35</v>
      </c>
      <c r="G393" s="17"/>
      <c r="H393" s="17"/>
    </row>
    <row r="394" spans="1:8" x14ac:dyDescent="0.2">
      <c r="A394" s="4">
        <v>38.700000000000003</v>
      </c>
      <c r="B394" s="4">
        <f ca="1">IF(AND(Daten_WP!$D$22="WAHR",$C$3&gt;0),A394,0)</f>
        <v>0</v>
      </c>
      <c r="C394" s="16" t="e">
        <f t="shared" ca="1" si="6"/>
        <v>#DIV/0!</v>
      </c>
      <c r="D394" s="4">
        <f ca="1">IF(Bezug!$G$2=1,Planungsrichtwerte_Übersicht!$C$5,IF(Bezug!$G$2=2,Planungsrichtwerte_Übersicht!$C$11,Planungsrichtwerte_Übersicht!$C$17))</f>
        <v>45</v>
      </c>
      <c r="E394" s="4">
        <f ca="1">IF(Bezug!$G$2=1,Planungsrichtwerte_Übersicht!$C$6,IF(Bezug!$G$2=2,"-",Planungsrichtwerte_Übersicht!$C$18))</f>
        <v>40</v>
      </c>
      <c r="F394" s="4">
        <f ca="1">IF(Bezug!$G$2=1,Planungsrichtwerte_Übersicht!$C$7,IF(Bezug!$G$2=2,Planungsrichtwerte_Übersicht!$C$13,Planungsrichtwerte_Übersicht!$C$19))</f>
        <v>35</v>
      </c>
      <c r="G394" s="17"/>
      <c r="H394" s="17"/>
    </row>
    <row r="395" spans="1:8" x14ac:dyDescent="0.2">
      <c r="A395" s="4">
        <v>38.799999999999997</v>
      </c>
      <c r="B395" s="4">
        <f ca="1">IF(AND(Daten_WP!$D$22="WAHR",$C$3&gt;0),A395,0)</f>
        <v>0</v>
      </c>
      <c r="C395" s="16" t="e">
        <f t="shared" ca="1" si="6"/>
        <v>#DIV/0!</v>
      </c>
      <c r="D395" s="4">
        <f ca="1">IF(Bezug!$G$2=1,Planungsrichtwerte_Übersicht!$C$5,IF(Bezug!$G$2=2,Planungsrichtwerte_Übersicht!$C$11,Planungsrichtwerte_Übersicht!$C$17))</f>
        <v>45</v>
      </c>
      <c r="E395" s="4">
        <f ca="1">IF(Bezug!$G$2=1,Planungsrichtwerte_Übersicht!$C$6,IF(Bezug!$G$2=2,"-",Planungsrichtwerte_Übersicht!$C$18))</f>
        <v>40</v>
      </c>
      <c r="F395" s="4">
        <f ca="1">IF(Bezug!$G$2=1,Planungsrichtwerte_Übersicht!$C$7,IF(Bezug!$G$2=2,Planungsrichtwerte_Übersicht!$C$13,Planungsrichtwerte_Übersicht!$C$19))</f>
        <v>35</v>
      </c>
      <c r="G395" s="17"/>
      <c r="H395" s="17"/>
    </row>
    <row r="396" spans="1:8" x14ac:dyDescent="0.2">
      <c r="A396" s="4">
        <v>38.9</v>
      </c>
      <c r="B396" s="4">
        <f ca="1">IF(AND(Daten_WP!$D$22="WAHR",$C$3&gt;0),A396,0)</f>
        <v>0</v>
      </c>
      <c r="C396" s="16" t="e">
        <f t="shared" ca="1" si="6"/>
        <v>#DIV/0!</v>
      </c>
      <c r="D396" s="4">
        <f ca="1">IF(Bezug!$G$2=1,Planungsrichtwerte_Übersicht!$C$5,IF(Bezug!$G$2=2,Planungsrichtwerte_Übersicht!$C$11,Planungsrichtwerte_Übersicht!$C$17))</f>
        <v>45</v>
      </c>
      <c r="E396" s="4">
        <f ca="1">IF(Bezug!$G$2=1,Planungsrichtwerte_Übersicht!$C$6,IF(Bezug!$G$2=2,"-",Planungsrichtwerte_Übersicht!$C$18))</f>
        <v>40</v>
      </c>
      <c r="F396" s="4">
        <f ca="1">IF(Bezug!$G$2=1,Planungsrichtwerte_Übersicht!$C$7,IF(Bezug!$G$2=2,Planungsrichtwerte_Übersicht!$C$13,Planungsrichtwerte_Übersicht!$C$19))</f>
        <v>35</v>
      </c>
      <c r="G396" s="17"/>
      <c r="H396" s="17"/>
    </row>
    <row r="397" spans="1:8" x14ac:dyDescent="0.2">
      <c r="A397" s="4">
        <v>39</v>
      </c>
      <c r="B397" s="4">
        <f ca="1">IF(AND(Daten_WP!$D$22="WAHR",$C$3&gt;0),A397,0)</f>
        <v>0</v>
      </c>
      <c r="C397" s="16" t="e">
        <f t="shared" ca="1" si="6"/>
        <v>#DIV/0!</v>
      </c>
      <c r="D397" s="4">
        <f ca="1">IF(Bezug!$G$2=1,Planungsrichtwerte_Übersicht!$C$5,IF(Bezug!$G$2=2,Planungsrichtwerte_Übersicht!$C$11,Planungsrichtwerte_Übersicht!$C$17))</f>
        <v>45</v>
      </c>
      <c r="E397" s="4">
        <f ca="1">IF(Bezug!$G$2=1,Planungsrichtwerte_Übersicht!$C$6,IF(Bezug!$G$2=2,"-",Planungsrichtwerte_Übersicht!$C$18))</f>
        <v>40</v>
      </c>
      <c r="F397" s="4">
        <f ca="1">IF(Bezug!$G$2=1,Planungsrichtwerte_Übersicht!$C$7,IF(Bezug!$G$2=2,Planungsrichtwerte_Übersicht!$C$13,Planungsrichtwerte_Übersicht!$C$19))</f>
        <v>35</v>
      </c>
      <c r="G397" s="17"/>
      <c r="H397" s="17"/>
    </row>
    <row r="398" spans="1:8" x14ac:dyDescent="0.2">
      <c r="A398" s="4">
        <v>39.1</v>
      </c>
      <c r="B398" s="4">
        <f ca="1">IF(AND(Daten_WP!$D$22="WAHR",$C$3&gt;0),A398,0)</f>
        <v>0</v>
      </c>
      <c r="C398" s="16" t="e">
        <f t="shared" ca="1" si="6"/>
        <v>#DIV/0!</v>
      </c>
      <c r="D398" s="4">
        <f ca="1">IF(Bezug!$G$2=1,Planungsrichtwerte_Übersicht!$C$5,IF(Bezug!$G$2=2,Planungsrichtwerte_Übersicht!$C$11,Planungsrichtwerte_Übersicht!$C$17))</f>
        <v>45</v>
      </c>
      <c r="E398" s="4">
        <f ca="1">IF(Bezug!$G$2=1,Planungsrichtwerte_Übersicht!$C$6,IF(Bezug!$G$2=2,"-",Planungsrichtwerte_Übersicht!$C$18))</f>
        <v>40</v>
      </c>
      <c r="F398" s="4">
        <f ca="1">IF(Bezug!$G$2=1,Planungsrichtwerte_Übersicht!$C$7,IF(Bezug!$G$2=2,Planungsrichtwerte_Übersicht!$C$13,Planungsrichtwerte_Übersicht!$C$19))</f>
        <v>35</v>
      </c>
      <c r="G398" s="17"/>
      <c r="H398" s="17"/>
    </row>
    <row r="399" spans="1:8" x14ac:dyDescent="0.2">
      <c r="A399" s="4">
        <v>39.200000000000003</v>
      </c>
      <c r="B399" s="4">
        <f ca="1">IF(AND(Daten_WP!$D$22="WAHR",$C$3&gt;0),A399,0)</f>
        <v>0</v>
      </c>
      <c r="C399" s="16" t="e">
        <f t="shared" ca="1" si="6"/>
        <v>#DIV/0!</v>
      </c>
      <c r="D399" s="4">
        <f ca="1">IF(Bezug!$G$2=1,Planungsrichtwerte_Übersicht!$C$5,IF(Bezug!$G$2=2,Planungsrichtwerte_Übersicht!$C$11,Planungsrichtwerte_Übersicht!$C$17))</f>
        <v>45</v>
      </c>
      <c r="E399" s="4">
        <f ca="1">IF(Bezug!$G$2=1,Planungsrichtwerte_Übersicht!$C$6,IF(Bezug!$G$2=2,"-",Planungsrichtwerte_Übersicht!$C$18))</f>
        <v>40</v>
      </c>
      <c r="F399" s="4">
        <f ca="1">IF(Bezug!$G$2=1,Planungsrichtwerte_Übersicht!$C$7,IF(Bezug!$G$2=2,Planungsrichtwerte_Übersicht!$C$13,Planungsrichtwerte_Übersicht!$C$19))</f>
        <v>35</v>
      </c>
      <c r="G399" s="17"/>
      <c r="H399" s="17"/>
    </row>
    <row r="400" spans="1:8" x14ac:dyDescent="0.2">
      <c r="A400" s="4">
        <v>39.299999999999997</v>
      </c>
      <c r="B400" s="4">
        <f ca="1">IF(AND(Daten_WP!$D$22="WAHR",$C$3&gt;0),A400,0)</f>
        <v>0</v>
      </c>
      <c r="C400" s="16" t="e">
        <f t="shared" ca="1" si="6"/>
        <v>#DIV/0!</v>
      </c>
      <c r="D400" s="4">
        <f ca="1">IF(Bezug!$G$2=1,Planungsrichtwerte_Übersicht!$C$5,IF(Bezug!$G$2=2,Planungsrichtwerte_Übersicht!$C$11,Planungsrichtwerte_Übersicht!$C$17))</f>
        <v>45</v>
      </c>
      <c r="E400" s="4">
        <f ca="1">IF(Bezug!$G$2=1,Planungsrichtwerte_Übersicht!$C$6,IF(Bezug!$G$2=2,"-",Planungsrichtwerte_Übersicht!$C$18))</f>
        <v>40</v>
      </c>
      <c r="F400" s="4">
        <f ca="1">IF(Bezug!$G$2=1,Planungsrichtwerte_Übersicht!$C$7,IF(Bezug!$G$2=2,Planungsrichtwerte_Übersicht!$C$13,Planungsrichtwerte_Übersicht!$C$19))</f>
        <v>35</v>
      </c>
      <c r="G400" s="17"/>
      <c r="H400" s="17"/>
    </row>
    <row r="401" spans="1:8" x14ac:dyDescent="0.2">
      <c r="A401" s="4">
        <v>39.4</v>
      </c>
      <c r="B401" s="4">
        <f ca="1">IF(AND(Daten_WP!$D$22="WAHR",$C$3&gt;0),A401,0)</f>
        <v>0</v>
      </c>
      <c r="C401" s="16" t="e">
        <f t="shared" ca="1" si="6"/>
        <v>#DIV/0!</v>
      </c>
      <c r="D401" s="4">
        <f ca="1">IF(Bezug!$G$2=1,Planungsrichtwerte_Übersicht!$C$5,IF(Bezug!$G$2=2,Planungsrichtwerte_Übersicht!$C$11,Planungsrichtwerte_Übersicht!$C$17))</f>
        <v>45</v>
      </c>
      <c r="E401" s="4">
        <f ca="1">IF(Bezug!$G$2=1,Planungsrichtwerte_Übersicht!$C$6,IF(Bezug!$G$2=2,"-",Planungsrichtwerte_Übersicht!$C$18))</f>
        <v>40</v>
      </c>
      <c r="F401" s="4">
        <f ca="1">IF(Bezug!$G$2=1,Planungsrichtwerte_Übersicht!$C$7,IF(Bezug!$G$2=2,Planungsrichtwerte_Übersicht!$C$13,Planungsrichtwerte_Übersicht!$C$19))</f>
        <v>35</v>
      </c>
      <c r="G401" s="17"/>
      <c r="H401" s="17"/>
    </row>
    <row r="402" spans="1:8" x14ac:dyDescent="0.2">
      <c r="A402" s="4">
        <v>39.5</v>
      </c>
      <c r="B402" s="4">
        <f ca="1">IF(AND(Daten_WP!$D$22="WAHR",$C$3&gt;0),A402,0)</f>
        <v>0</v>
      </c>
      <c r="C402" s="16" t="e">
        <f t="shared" ca="1" si="6"/>
        <v>#DIV/0!</v>
      </c>
      <c r="D402" s="4">
        <f ca="1">IF(Bezug!$G$2=1,Planungsrichtwerte_Übersicht!$C$5,IF(Bezug!$G$2=2,Planungsrichtwerte_Übersicht!$C$11,Planungsrichtwerte_Übersicht!$C$17))</f>
        <v>45</v>
      </c>
      <c r="E402" s="4">
        <f ca="1">IF(Bezug!$G$2=1,Planungsrichtwerte_Übersicht!$C$6,IF(Bezug!$G$2=2,"-",Planungsrichtwerte_Übersicht!$C$18))</f>
        <v>40</v>
      </c>
      <c r="F402" s="4">
        <f ca="1">IF(Bezug!$G$2=1,Planungsrichtwerte_Übersicht!$C$7,IF(Bezug!$G$2=2,Planungsrichtwerte_Übersicht!$C$13,Planungsrichtwerte_Übersicht!$C$19))</f>
        <v>35</v>
      </c>
      <c r="G402" s="17"/>
      <c r="H402" s="17"/>
    </row>
    <row r="403" spans="1:8" x14ac:dyDescent="0.2">
      <c r="A403" s="4">
        <v>39.6</v>
      </c>
      <c r="B403" s="4">
        <f ca="1">IF(AND(Daten_WP!$D$22="WAHR",$C$3&gt;0),A403,0)</f>
        <v>0</v>
      </c>
      <c r="C403" s="16" t="e">
        <f t="shared" ca="1" si="6"/>
        <v>#DIV/0!</v>
      </c>
      <c r="D403" s="4">
        <f ca="1">IF(Bezug!$G$2=1,Planungsrichtwerte_Übersicht!$C$5,IF(Bezug!$G$2=2,Planungsrichtwerte_Übersicht!$C$11,Planungsrichtwerte_Übersicht!$C$17))</f>
        <v>45</v>
      </c>
      <c r="E403" s="4">
        <f ca="1">IF(Bezug!$G$2=1,Planungsrichtwerte_Übersicht!$C$6,IF(Bezug!$G$2=2,"-",Planungsrichtwerte_Übersicht!$C$18))</f>
        <v>40</v>
      </c>
      <c r="F403" s="4">
        <f ca="1">IF(Bezug!$G$2=1,Planungsrichtwerte_Übersicht!$C$7,IF(Bezug!$G$2=2,Planungsrichtwerte_Übersicht!$C$13,Planungsrichtwerte_Übersicht!$C$19))</f>
        <v>35</v>
      </c>
      <c r="G403" s="17"/>
      <c r="H403" s="17"/>
    </row>
    <row r="404" spans="1:8" x14ac:dyDescent="0.2">
      <c r="A404" s="4">
        <v>39.700000000000003</v>
      </c>
      <c r="B404" s="4">
        <f ca="1">IF(AND(Daten_WP!$D$22="WAHR",$C$3&gt;0),A404,0)</f>
        <v>0</v>
      </c>
      <c r="C404" s="16" t="e">
        <f t="shared" ca="1" si="6"/>
        <v>#DIV/0!</v>
      </c>
      <c r="D404" s="4">
        <f ca="1">IF(Bezug!$G$2=1,Planungsrichtwerte_Übersicht!$C$5,IF(Bezug!$G$2=2,Planungsrichtwerte_Übersicht!$C$11,Planungsrichtwerte_Übersicht!$C$17))</f>
        <v>45</v>
      </c>
      <c r="E404" s="4">
        <f ca="1">IF(Bezug!$G$2=1,Planungsrichtwerte_Übersicht!$C$6,IF(Bezug!$G$2=2,"-",Planungsrichtwerte_Übersicht!$C$18))</f>
        <v>40</v>
      </c>
      <c r="F404" s="4">
        <f ca="1">IF(Bezug!$G$2=1,Planungsrichtwerte_Übersicht!$C$7,IF(Bezug!$G$2=2,Planungsrichtwerte_Übersicht!$C$13,Planungsrichtwerte_Übersicht!$C$19))</f>
        <v>35</v>
      </c>
      <c r="G404" s="17"/>
      <c r="H404" s="17"/>
    </row>
    <row r="405" spans="1:8" x14ac:dyDescent="0.2">
      <c r="A405" s="4">
        <v>39.799999999999997</v>
      </c>
      <c r="B405" s="4">
        <f ca="1">IF(AND(Daten_WP!$D$22="WAHR",$C$3&gt;0),A405,0)</f>
        <v>0</v>
      </c>
      <c r="C405" s="16" t="e">
        <f t="shared" ca="1" si="6"/>
        <v>#DIV/0!</v>
      </c>
      <c r="D405" s="4">
        <f ca="1">IF(Bezug!$G$2=1,Planungsrichtwerte_Übersicht!$C$5,IF(Bezug!$G$2=2,Planungsrichtwerte_Übersicht!$C$11,Planungsrichtwerte_Übersicht!$C$17))</f>
        <v>45</v>
      </c>
      <c r="E405" s="4">
        <f ca="1">IF(Bezug!$G$2=1,Planungsrichtwerte_Übersicht!$C$6,IF(Bezug!$G$2=2,"-",Planungsrichtwerte_Übersicht!$C$18))</f>
        <v>40</v>
      </c>
      <c r="F405" s="4">
        <f ca="1">IF(Bezug!$G$2=1,Planungsrichtwerte_Übersicht!$C$7,IF(Bezug!$G$2=2,Planungsrichtwerte_Übersicht!$C$13,Planungsrichtwerte_Übersicht!$C$19))</f>
        <v>35</v>
      </c>
      <c r="G405" s="17"/>
      <c r="H405" s="17"/>
    </row>
    <row r="406" spans="1:8" x14ac:dyDescent="0.2">
      <c r="A406" s="4">
        <v>39.9</v>
      </c>
      <c r="B406" s="4">
        <f ca="1">IF(AND(Daten_WP!$D$22="WAHR",$C$3&gt;0),A406,0)</f>
        <v>0</v>
      </c>
      <c r="C406" s="16" t="e">
        <f t="shared" ca="1" si="6"/>
        <v>#DIV/0!</v>
      </c>
      <c r="D406" s="4">
        <f ca="1">IF(Bezug!$G$2=1,Planungsrichtwerte_Übersicht!$C$5,IF(Bezug!$G$2=2,Planungsrichtwerte_Übersicht!$C$11,Planungsrichtwerte_Übersicht!$C$17))</f>
        <v>45</v>
      </c>
      <c r="E406" s="4">
        <f ca="1">IF(Bezug!$G$2=1,Planungsrichtwerte_Übersicht!$C$6,IF(Bezug!$G$2=2,"-",Planungsrichtwerte_Übersicht!$C$18))</f>
        <v>40</v>
      </c>
      <c r="F406" s="4">
        <f ca="1">IF(Bezug!$G$2=1,Planungsrichtwerte_Übersicht!$C$7,IF(Bezug!$G$2=2,Planungsrichtwerte_Übersicht!$C$13,Planungsrichtwerte_Übersicht!$C$19))</f>
        <v>35</v>
      </c>
      <c r="G406" s="17"/>
      <c r="H406" s="17"/>
    </row>
    <row r="407" spans="1:8" x14ac:dyDescent="0.2">
      <c r="A407" s="4">
        <v>40</v>
      </c>
      <c r="B407" s="4">
        <f ca="1">IF(AND(Daten_WP!$D$22="WAHR",$C$3&gt;0),A407,0)</f>
        <v>0</v>
      </c>
      <c r="C407" s="16" t="e">
        <f t="shared" ca="1" si="6"/>
        <v>#DIV/0!</v>
      </c>
      <c r="D407" s="4">
        <f ca="1">IF(Bezug!$G$2=1,Planungsrichtwerte_Übersicht!$C$5,IF(Bezug!$G$2=2,Planungsrichtwerte_Übersicht!$C$11,Planungsrichtwerte_Übersicht!$C$17))</f>
        <v>45</v>
      </c>
      <c r="E407" s="4">
        <f ca="1">IF(Bezug!$G$2=1,Planungsrichtwerte_Übersicht!$C$6,IF(Bezug!$G$2=2,"-",Planungsrichtwerte_Übersicht!$C$18))</f>
        <v>40</v>
      </c>
      <c r="F407" s="4">
        <f ca="1">IF(Bezug!$G$2=1,Planungsrichtwerte_Übersicht!$C$7,IF(Bezug!$G$2=2,Planungsrichtwerte_Übersicht!$C$13,Planungsrichtwerte_Übersicht!$C$19))</f>
        <v>35</v>
      </c>
      <c r="G407" s="17"/>
      <c r="H407" s="17"/>
    </row>
  </sheetData>
  <mergeCells count="1">
    <mergeCell ref="G15:I15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5"/>
  <dimension ref="A1:H103"/>
  <sheetViews>
    <sheetView workbookViewId="0">
      <selection activeCell="B2" sqref="B2"/>
    </sheetView>
  </sheetViews>
  <sheetFormatPr baseColWidth="10" defaultRowHeight="15" x14ac:dyDescent="0.25"/>
  <cols>
    <col min="2" max="2" width="46.140625" bestFit="1" customWidth="1"/>
    <col min="3" max="3" width="42.5703125" bestFit="1" customWidth="1"/>
    <col min="4" max="4" width="45.7109375" bestFit="1" customWidth="1"/>
    <col min="5" max="5" width="40.85546875" bestFit="1" customWidth="1"/>
    <col min="6" max="6" width="40.85546875" customWidth="1"/>
    <col min="7" max="7" width="28.42578125" bestFit="1" customWidth="1"/>
    <col min="8" max="8" width="23.28515625" bestFit="1" customWidth="1"/>
  </cols>
  <sheetData>
    <row r="1" spans="1:8" x14ac:dyDescent="0.25">
      <c r="B1" s="19" t="s">
        <v>61</v>
      </c>
      <c r="C1" s="19" t="s">
        <v>61</v>
      </c>
      <c r="D1" s="19" t="s">
        <v>61</v>
      </c>
      <c r="E1" s="19" t="s">
        <v>61</v>
      </c>
      <c r="F1" s="19"/>
      <c r="G1" s="19" t="s">
        <v>61</v>
      </c>
    </row>
    <row r="2" spans="1:8" x14ac:dyDescent="0.25">
      <c r="B2" s="8">
        <v>16</v>
      </c>
      <c r="C2" s="8">
        <v>2</v>
      </c>
      <c r="D2" s="8">
        <v>7</v>
      </c>
      <c r="E2" s="8"/>
      <c r="F2" s="8"/>
      <c r="G2" s="8">
        <v>1</v>
      </c>
    </row>
    <row r="4" spans="1:8" x14ac:dyDescent="0.25">
      <c r="A4" s="3" t="s">
        <v>14</v>
      </c>
      <c r="B4" s="1" t="s">
        <v>48</v>
      </c>
      <c r="C4" s="1" t="s">
        <v>20</v>
      </c>
      <c r="D4" s="1" t="s">
        <v>49</v>
      </c>
      <c r="E4" s="1" t="s">
        <v>50</v>
      </c>
      <c r="F4" s="1" t="s">
        <v>70</v>
      </c>
      <c r="G4" s="1" t="s">
        <v>62</v>
      </c>
      <c r="H4" s="1" t="s">
        <v>76</v>
      </c>
    </row>
    <row r="5" spans="1:8" x14ac:dyDescent="0.25">
      <c r="A5" s="1">
        <v>1</v>
      </c>
      <c r="B5" s="2" t="s">
        <v>2</v>
      </c>
      <c r="C5" s="2" t="s">
        <v>21</v>
      </c>
      <c r="D5" s="2" t="s">
        <v>25</v>
      </c>
      <c r="E5" s="2" t="s">
        <v>57</v>
      </c>
      <c r="F5" s="2" t="s">
        <v>44</v>
      </c>
      <c r="G5" s="2" t="s">
        <v>34</v>
      </c>
    </row>
    <row r="6" spans="1:8" x14ac:dyDescent="0.25">
      <c r="A6" s="1">
        <v>2</v>
      </c>
      <c r="B6" s="2" t="s">
        <v>3</v>
      </c>
      <c r="C6" s="2" t="s">
        <v>22</v>
      </c>
      <c r="D6" s="2" t="s">
        <v>26</v>
      </c>
      <c r="E6" s="2" t="s">
        <v>58</v>
      </c>
      <c r="F6" s="2"/>
      <c r="G6" s="2" t="s">
        <v>35</v>
      </c>
    </row>
    <row r="7" spans="1:8" x14ac:dyDescent="0.25">
      <c r="A7" s="1">
        <v>3</v>
      </c>
      <c r="B7" s="2" t="s">
        <v>4</v>
      </c>
      <c r="C7" s="2" t="s">
        <v>23</v>
      </c>
      <c r="D7" s="2" t="s">
        <v>27</v>
      </c>
      <c r="E7" s="2" t="s">
        <v>59</v>
      </c>
      <c r="F7" s="2"/>
      <c r="G7" s="2" t="s">
        <v>146</v>
      </c>
    </row>
    <row r="8" spans="1:8" x14ac:dyDescent="0.25">
      <c r="A8" s="1">
        <v>4</v>
      </c>
      <c r="B8" s="2" t="s">
        <v>5</v>
      </c>
      <c r="D8" s="2" t="s">
        <v>28</v>
      </c>
      <c r="E8" s="2" t="s">
        <v>60</v>
      </c>
      <c r="F8" s="2"/>
      <c r="G8" s="2"/>
    </row>
    <row r="9" spans="1:8" x14ac:dyDescent="0.25">
      <c r="A9" s="1">
        <v>5</v>
      </c>
      <c r="B9" s="2" t="s">
        <v>6</v>
      </c>
      <c r="D9" s="2" t="s">
        <v>29</v>
      </c>
      <c r="E9" s="2" t="s">
        <v>29</v>
      </c>
      <c r="F9" s="2"/>
      <c r="G9" s="2"/>
    </row>
    <row r="10" spans="1:8" x14ac:dyDescent="0.25">
      <c r="A10" s="1">
        <v>6</v>
      </c>
      <c r="B10" s="2" t="s">
        <v>7</v>
      </c>
      <c r="D10" s="2" t="s">
        <v>30</v>
      </c>
      <c r="E10" s="2" t="s">
        <v>30</v>
      </c>
      <c r="F10" s="2"/>
      <c r="G10" s="2"/>
    </row>
    <row r="11" spans="1:8" x14ac:dyDescent="0.25">
      <c r="A11" s="1">
        <v>7</v>
      </c>
      <c r="B11" s="2" t="s">
        <v>8</v>
      </c>
      <c r="D11" s="2" t="s">
        <v>31</v>
      </c>
      <c r="E11" s="2"/>
      <c r="F11" s="2"/>
      <c r="G11" s="2"/>
    </row>
    <row r="12" spans="1:8" x14ac:dyDescent="0.25">
      <c r="A12" s="1">
        <v>8</v>
      </c>
      <c r="B12" s="2" t="s">
        <v>9</v>
      </c>
      <c r="D12" s="2" t="s">
        <v>32</v>
      </c>
      <c r="E12" s="2"/>
      <c r="F12" s="2"/>
      <c r="G12" s="2"/>
    </row>
    <row r="13" spans="1:8" x14ac:dyDescent="0.25">
      <c r="A13" s="1">
        <v>9</v>
      </c>
      <c r="B13" s="2" t="s">
        <v>10</v>
      </c>
      <c r="D13" s="2"/>
      <c r="G13" s="2"/>
    </row>
    <row r="14" spans="1:8" x14ac:dyDescent="0.25">
      <c r="A14" s="1">
        <v>10</v>
      </c>
      <c r="B14" s="2" t="s">
        <v>11</v>
      </c>
      <c r="G14" s="2"/>
    </row>
    <row r="15" spans="1:8" x14ac:dyDescent="0.25">
      <c r="A15" s="1">
        <v>11</v>
      </c>
      <c r="B15" s="2" t="s">
        <v>12</v>
      </c>
      <c r="G15" s="2"/>
    </row>
    <row r="16" spans="1:8" x14ac:dyDescent="0.25">
      <c r="A16" s="1">
        <v>12</v>
      </c>
      <c r="B16" s="2" t="s">
        <v>13</v>
      </c>
    </row>
    <row r="17" spans="1:2" x14ac:dyDescent="0.25">
      <c r="A17" s="1">
        <v>13</v>
      </c>
      <c r="B17" s="2" t="s">
        <v>17</v>
      </c>
    </row>
    <row r="18" spans="1:2" x14ac:dyDescent="0.25">
      <c r="A18" s="1">
        <v>15</v>
      </c>
      <c r="B18" s="2" t="s">
        <v>118</v>
      </c>
    </row>
    <row r="19" spans="1:2" x14ac:dyDescent="0.25">
      <c r="A19" s="1">
        <v>16</v>
      </c>
      <c r="B19" s="2" t="s">
        <v>119</v>
      </c>
    </row>
    <row r="20" spans="1:2" x14ac:dyDescent="0.25">
      <c r="A20" s="1">
        <v>17</v>
      </c>
      <c r="B20" s="2" t="s">
        <v>120</v>
      </c>
    </row>
    <row r="21" spans="1:2" x14ac:dyDescent="0.25">
      <c r="A21" s="1">
        <v>18</v>
      </c>
      <c r="B21" s="2" t="s">
        <v>165</v>
      </c>
    </row>
    <row r="22" spans="1:2" x14ac:dyDescent="0.25">
      <c r="A22" s="1">
        <v>19</v>
      </c>
      <c r="B22" s="2" t="s">
        <v>166</v>
      </c>
    </row>
    <row r="23" spans="1:2" x14ac:dyDescent="0.25">
      <c r="A23" s="1">
        <v>20</v>
      </c>
      <c r="B23" s="2" t="s">
        <v>167</v>
      </c>
    </row>
    <row r="24" spans="1:2" x14ac:dyDescent="0.25">
      <c r="A24" s="1">
        <v>21</v>
      </c>
      <c r="B24" s="2" t="s">
        <v>168</v>
      </c>
    </row>
    <row r="25" spans="1:2" x14ac:dyDescent="0.25">
      <c r="A25" s="1">
        <v>22</v>
      </c>
      <c r="B25" s="2" t="s">
        <v>169</v>
      </c>
    </row>
    <row r="26" spans="1:2" x14ac:dyDescent="0.25">
      <c r="A26" s="1">
        <v>23</v>
      </c>
      <c r="B26" s="2" t="s">
        <v>170</v>
      </c>
    </row>
    <row r="27" spans="1:2" x14ac:dyDescent="0.25">
      <c r="A27" s="1">
        <v>24</v>
      </c>
    </row>
    <row r="28" spans="1:2" x14ac:dyDescent="0.25">
      <c r="A28" s="1">
        <v>25</v>
      </c>
    </row>
    <row r="29" spans="1:2" x14ac:dyDescent="0.25">
      <c r="A29" s="1">
        <v>26</v>
      </c>
    </row>
    <row r="30" spans="1:2" x14ac:dyDescent="0.25">
      <c r="A30" s="1">
        <v>27</v>
      </c>
    </row>
    <row r="31" spans="1:2" x14ac:dyDescent="0.25">
      <c r="A31" s="1">
        <v>28</v>
      </c>
    </row>
    <row r="32" spans="1:2" x14ac:dyDescent="0.25">
      <c r="A32" s="1">
        <v>29</v>
      </c>
    </row>
    <row r="33" spans="1:1" x14ac:dyDescent="0.25">
      <c r="A33" s="1">
        <v>30</v>
      </c>
    </row>
    <row r="34" spans="1:1" x14ac:dyDescent="0.25">
      <c r="A34" s="1">
        <v>31</v>
      </c>
    </row>
    <row r="35" spans="1:1" x14ac:dyDescent="0.25">
      <c r="A35" s="1">
        <v>32</v>
      </c>
    </row>
    <row r="36" spans="1:1" x14ac:dyDescent="0.25">
      <c r="A36" s="1">
        <v>33</v>
      </c>
    </row>
    <row r="37" spans="1:1" x14ac:dyDescent="0.25">
      <c r="A37" s="1">
        <v>34</v>
      </c>
    </row>
    <row r="38" spans="1:1" x14ac:dyDescent="0.25">
      <c r="A38" s="1">
        <v>35</v>
      </c>
    </row>
    <row r="39" spans="1:1" x14ac:dyDescent="0.25">
      <c r="A39" s="1">
        <v>36</v>
      </c>
    </row>
    <row r="40" spans="1:1" x14ac:dyDescent="0.25">
      <c r="A40" s="1">
        <v>37</v>
      </c>
    </row>
    <row r="41" spans="1:1" x14ac:dyDescent="0.25">
      <c r="A41" s="1">
        <v>38</v>
      </c>
    </row>
    <row r="42" spans="1:1" x14ac:dyDescent="0.25">
      <c r="A42" s="1">
        <v>39</v>
      </c>
    </row>
    <row r="43" spans="1:1" x14ac:dyDescent="0.25">
      <c r="A43" s="1">
        <v>40</v>
      </c>
    </row>
    <row r="44" spans="1:1" x14ac:dyDescent="0.25">
      <c r="A44" s="1">
        <v>41</v>
      </c>
    </row>
    <row r="45" spans="1:1" x14ac:dyDescent="0.25">
      <c r="A45" s="1">
        <v>42</v>
      </c>
    </row>
    <row r="46" spans="1:1" x14ac:dyDescent="0.25">
      <c r="A46" s="1">
        <v>43</v>
      </c>
    </row>
    <row r="47" spans="1:1" x14ac:dyDescent="0.25">
      <c r="A47" s="1">
        <v>44</v>
      </c>
    </row>
    <row r="48" spans="1:1" x14ac:dyDescent="0.25">
      <c r="A48" s="1">
        <v>45</v>
      </c>
    </row>
    <row r="49" spans="1:1" x14ac:dyDescent="0.25">
      <c r="A49" s="1">
        <v>46</v>
      </c>
    </row>
    <row r="50" spans="1:1" x14ac:dyDescent="0.25">
      <c r="A50" s="1">
        <v>47</v>
      </c>
    </row>
    <row r="51" spans="1:1" x14ac:dyDescent="0.25">
      <c r="A51" s="1">
        <v>48</v>
      </c>
    </row>
    <row r="52" spans="1:1" x14ac:dyDescent="0.25">
      <c r="A52" s="1">
        <v>49</v>
      </c>
    </row>
    <row r="53" spans="1:1" x14ac:dyDescent="0.25">
      <c r="A53" s="1">
        <v>50</v>
      </c>
    </row>
    <row r="54" spans="1:1" x14ac:dyDescent="0.25">
      <c r="A54" s="1">
        <v>51</v>
      </c>
    </row>
    <row r="55" spans="1:1" x14ac:dyDescent="0.25">
      <c r="A55" s="1">
        <v>52</v>
      </c>
    </row>
    <row r="56" spans="1:1" x14ac:dyDescent="0.25">
      <c r="A56" s="1">
        <v>53</v>
      </c>
    </row>
    <row r="57" spans="1:1" x14ac:dyDescent="0.25">
      <c r="A57" s="1">
        <v>54</v>
      </c>
    </row>
    <row r="58" spans="1:1" x14ac:dyDescent="0.25">
      <c r="A58" s="1">
        <v>55</v>
      </c>
    </row>
    <row r="59" spans="1:1" x14ac:dyDescent="0.25">
      <c r="A59" s="1">
        <v>56</v>
      </c>
    </row>
    <row r="60" spans="1:1" x14ac:dyDescent="0.25">
      <c r="A60" s="1">
        <v>57</v>
      </c>
    </row>
    <row r="61" spans="1:1" x14ac:dyDescent="0.25">
      <c r="A61" s="1">
        <v>58</v>
      </c>
    </row>
    <row r="62" spans="1:1" x14ac:dyDescent="0.25">
      <c r="A62" s="1">
        <v>59</v>
      </c>
    </row>
    <row r="63" spans="1:1" x14ac:dyDescent="0.25">
      <c r="A63" s="1">
        <v>60</v>
      </c>
    </row>
    <row r="64" spans="1:1" x14ac:dyDescent="0.25">
      <c r="A64" s="1">
        <v>61</v>
      </c>
    </row>
    <row r="65" spans="1:1" x14ac:dyDescent="0.25">
      <c r="A65" s="1">
        <v>62</v>
      </c>
    </row>
    <row r="66" spans="1:1" x14ac:dyDescent="0.25">
      <c r="A66" s="1">
        <v>63</v>
      </c>
    </row>
    <row r="67" spans="1:1" x14ac:dyDescent="0.25">
      <c r="A67" s="1">
        <v>64</v>
      </c>
    </row>
    <row r="68" spans="1:1" x14ac:dyDescent="0.25">
      <c r="A68" s="1">
        <v>65</v>
      </c>
    </row>
    <row r="69" spans="1:1" x14ac:dyDescent="0.25">
      <c r="A69" s="1">
        <v>66</v>
      </c>
    </row>
    <row r="70" spans="1:1" x14ac:dyDescent="0.25">
      <c r="A70" s="1">
        <v>67</v>
      </c>
    </row>
    <row r="71" spans="1:1" x14ac:dyDescent="0.25">
      <c r="A71" s="1">
        <v>68</v>
      </c>
    </row>
    <row r="72" spans="1:1" x14ac:dyDescent="0.25">
      <c r="A72" s="1">
        <v>69</v>
      </c>
    </row>
    <row r="73" spans="1:1" x14ac:dyDescent="0.25">
      <c r="A73" s="1">
        <v>70</v>
      </c>
    </row>
    <row r="74" spans="1:1" x14ac:dyDescent="0.25">
      <c r="A74" s="1">
        <v>71</v>
      </c>
    </row>
    <row r="75" spans="1:1" x14ac:dyDescent="0.25">
      <c r="A75" s="1">
        <v>72</v>
      </c>
    </row>
    <row r="76" spans="1:1" x14ac:dyDescent="0.25">
      <c r="A76" s="1">
        <v>73</v>
      </c>
    </row>
    <row r="77" spans="1:1" x14ac:dyDescent="0.25">
      <c r="A77" s="1">
        <v>74</v>
      </c>
    </row>
    <row r="78" spans="1:1" x14ac:dyDescent="0.25">
      <c r="A78" s="1">
        <v>75</v>
      </c>
    </row>
    <row r="79" spans="1:1" x14ac:dyDescent="0.25">
      <c r="A79" s="1">
        <v>76</v>
      </c>
    </row>
    <row r="80" spans="1:1" x14ac:dyDescent="0.25">
      <c r="A80" s="1">
        <v>77</v>
      </c>
    </row>
    <row r="81" spans="1:1" x14ac:dyDescent="0.25">
      <c r="A81" s="1">
        <v>78</v>
      </c>
    </row>
    <row r="82" spans="1:1" x14ac:dyDescent="0.25">
      <c r="A82" s="1">
        <v>79</v>
      </c>
    </row>
    <row r="83" spans="1:1" x14ac:dyDescent="0.25">
      <c r="A83" s="1">
        <v>80</v>
      </c>
    </row>
    <row r="84" spans="1:1" x14ac:dyDescent="0.25">
      <c r="A84" s="1">
        <v>81</v>
      </c>
    </row>
    <row r="85" spans="1:1" x14ac:dyDescent="0.25">
      <c r="A85" s="1">
        <v>82</v>
      </c>
    </row>
    <row r="86" spans="1:1" x14ac:dyDescent="0.25">
      <c r="A86" s="1">
        <v>83</v>
      </c>
    </row>
    <row r="87" spans="1:1" x14ac:dyDescent="0.25">
      <c r="A87" s="1">
        <v>84</v>
      </c>
    </row>
    <row r="88" spans="1:1" x14ac:dyDescent="0.25">
      <c r="A88" s="1">
        <v>85</v>
      </c>
    </row>
    <row r="89" spans="1:1" x14ac:dyDescent="0.25">
      <c r="A89" s="1">
        <v>86</v>
      </c>
    </row>
    <row r="90" spans="1:1" x14ac:dyDescent="0.25">
      <c r="A90" s="1">
        <v>87</v>
      </c>
    </row>
    <row r="91" spans="1:1" x14ac:dyDescent="0.25">
      <c r="A91" s="1">
        <v>88</v>
      </c>
    </row>
    <row r="92" spans="1:1" x14ac:dyDescent="0.25">
      <c r="A92" s="1">
        <v>89</v>
      </c>
    </row>
    <row r="93" spans="1:1" x14ac:dyDescent="0.25">
      <c r="A93" s="1">
        <v>90</v>
      </c>
    </row>
    <row r="94" spans="1:1" x14ac:dyDescent="0.25">
      <c r="A94" s="1">
        <v>91</v>
      </c>
    </row>
    <row r="95" spans="1:1" x14ac:dyDescent="0.25">
      <c r="A95" s="1">
        <v>92</v>
      </c>
    </row>
    <row r="96" spans="1:1" x14ac:dyDescent="0.25">
      <c r="A96" s="1">
        <v>93</v>
      </c>
    </row>
    <row r="97" spans="1:1" x14ac:dyDescent="0.25">
      <c r="A97" s="1">
        <v>94</v>
      </c>
    </row>
    <row r="98" spans="1:1" x14ac:dyDescent="0.25">
      <c r="A98" s="1">
        <v>95</v>
      </c>
    </row>
    <row r="99" spans="1:1" x14ac:dyDescent="0.25">
      <c r="A99" s="1">
        <v>96</v>
      </c>
    </row>
    <row r="100" spans="1:1" x14ac:dyDescent="0.25">
      <c r="A100" s="1">
        <v>97</v>
      </c>
    </row>
    <row r="101" spans="1:1" x14ac:dyDescent="0.25">
      <c r="A101" s="1">
        <v>98</v>
      </c>
    </row>
    <row r="102" spans="1:1" x14ac:dyDescent="0.25">
      <c r="A102" s="1">
        <v>99</v>
      </c>
    </row>
    <row r="103" spans="1:1" x14ac:dyDescent="0.25">
      <c r="A103" s="1">
        <v>100</v>
      </c>
    </row>
  </sheetData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7"/>
  <dimension ref="A3:N210"/>
  <sheetViews>
    <sheetView topLeftCell="A16" workbookViewId="0">
      <selection activeCell="C18" sqref="C18"/>
    </sheetView>
  </sheetViews>
  <sheetFormatPr baseColWidth="10" defaultRowHeight="15" x14ac:dyDescent="0.25"/>
  <sheetData>
    <row r="3" spans="2:7" x14ac:dyDescent="0.25">
      <c r="B3" s="2" t="s">
        <v>107</v>
      </c>
      <c r="C3" s="2"/>
      <c r="D3" s="2"/>
      <c r="E3" s="2"/>
      <c r="F3" s="2"/>
      <c r="G3" s="2"/>
    </row>
    <row r="4" spans="2:7" x14ac:dyDescent="0.25">
      <c r="B4" s="2" t="s">
        <v>108</v>
      </c>
      <c r="C4" s="2"/>
      <c r="D4" s="2"/>
      <c r="E4" s="2"/>
      <c r="F4" s="2" t="s">
        <v>111</v>
      </c>
      <c r="G4" s="2"/>
    </row>
    <row r="5" spans="2:7" x14ac:dyDescent="0.25">
      <c r="B5" s="2" t="s">
        <v>109</v>
      </c>
      <c r="C5" s="2"/>
      <c r="D5" s="2"/>
      <c r="E5" s="2"/>
      <c r="F5" s="2" t="s">
        <v>112</v>
      </c>
      <c r="G5" s="2"/>
    </row>
    <row r="6" spans="2:7" x14ac:dyDescent="0.25">
      <c r="B6" s="2" t="s">
        <v>110</v>
      </c>
      <c r="C6" s="2"/>
      <c r="D6" s="2"/>
      <c r="E6" s="2"/>
      <c r="F6" s="2" t="s">
        <v>113</v>
      </c>
      <c r="G6" s="2"/>
    </row>
    <row r="7" spans="2:7" x14ac:dyDescent="0.25">
      <c r="B7" s="2"/>
      <c r="C7" s="2"/>
      <c r="D7" s="2"/>
      <c r="E7" s="2"/>
      <c r="F7" s="2"/>
      <c r="G7" s="2"/>
    </row>
    <row r="8" spans="2:7" x14ac:dyDescent="0.25">
      <c r="B8" s="2"/>
      <c r="C8" s="2"/>
      <c r="D8" s="2"/>
      <c r="E8" s="2"/>
      <c r="F8" s="2"/>
      <c r="G8" s="2"/>
    </row>
    <row r="9" spans="2:7" x14ac:dyDescent="0.25">
      <c r="B9" s="1" t="s">
        <v>83</v>
      </c>
      <c r="C9" s="1" t="s">
        <v>84</v>
      </c>
      <c r="D9" s="1" t="s">
        <v>85</v>
      </c>
      <c r="E9" s="2" t="str">
        <f ca="1">IF(AND($B$10="OK",$C$10="OK",$D$10="OK",$B$13="OK",$C$13="OK",$D$13="OK"),E17,IF(AND($B$10="OK",$C$10="OK",$D$10="NOK",$B$13="OK",$C$13="OK",$D$13="OK"),E21,IF(AND($B$10="OK",$C$10="NOK",$D$10="NOK",$B$13="OK",$C$13="OK",$D$13="OK"),E25,IF(AND($B$10="NOK",$C$10="NOK",$D$10="NOK",$B$13="OK",$C$13="OK",$D$13="OK"),E29,IF(AND($B$10="NOK",$C$10="NOK",$D$10="NOK",$B$13="OK",$C$13="OK",$D$13="NOK"),E33,IF(AND($B$10="NOK",$C$10="NOK",$D$10="NOK",$B$13="OK",$C$13="NOK",$D$13="NOK"),E37,IF(AND($B$10="NOK",$C$10="NOK",$D$10="NOK",$B$13="NOK",$C$13="NOK",$D$13="NOK"),E41,IF(AND($B$10="OK",$C$10="NOK",$D$10="NOK",$B$13="OK",$C$13="NOK",$D$13="NOK"),E45,IF(AND($B$10="OK",$C$10="OK",$D$10="NOK",$B$13="OK",$C$13="OK",$D$13="NOK"),E49,IF(AND($B$10="OK",$C$10="NOK",$D$10="NOK",$B$13="OK",$C$13="OK",$D$13="NOK"),E53,IF(AND($B$10="OK",$C$10="NOK",$D$10="OK",$B$13="OK",$C$13="OK",$D$13="OK"),E57)))))))))))</f>
        <v>WP kann am Tag und am Abend in der geplanten Distanz aufgestellt werden, Silent Mode  in der Nacht.</v>
      </c>
      <c r="F9" s="2"/>
      <c r="G9" s="2"/>
    </row>
    <row r="10" spans="2:7" x14ac:dyDescent="0.25">
      <c r="B10" s="2" t="str">
        <f ca="1">IF(Schalltool_HERZ!$C$10&lt;Schalltool_HERZ!K23,"NOK","OK")</f>
        <v>OK</v>
      </c>
      <c r="C10" s="2" t="str">
        <f ca="1">IF(Schalltool_HERZ!$C$10&lt;Schalltool_HERZ!K24,"NOK","OK")</f>
        <v>OK</v>
      </c>
      <c r="D10" s="2" t="str">
        <f ca="1">IF(Schalltool_HERZ!$C$10&lt;Schalltool_HERZ!K25,"NOK","OK")</f>
        <v>NOK</v>
      </c>
      <c r="E10" s="2" t="str">
        <f ca="1">IF(AND($B$10="OK",$C$10="OK",$D$10="OK",$B$13="OK",$C$13="OK",$D$13="OK"),E18,IF(AND($B$10="OK",$C$10="OK",$D$10="NOK",$B$13="OK",$C$13="OK",$D$13="OK"),E22,IF(AND($B$10="OK",$C$10="NOK",$D$10="NOK",$B$13="OK",$C$13="OK",$D$13="OK"),E26,IF(AND($B$10="NOK",$C$10="NOK",$D$10="NOK",$B$13="OK",$C$13="OK",$D$13="OK"),E30,IF(AND($B$10="NOK",$C$10="NOK",$D$10="NOK",$B$13="OK",$C$13="OK",$D$13="NOK"),E34,IF(AND($B$10="NOK",$C$10="NOK",$D$10="NOK",$B$13="OK",$C$13="NOK",$D$13="NOK"),E38,IF(AND($B$10="NOK",$C$10="NOK",$D$10="NOK",$B$13="NOK",$C$13="NOK",$D$13="NOK"),E42,IF(AND($B$10="OK",$C$10="NOK",$D$10="NOK",$B$13="OK",$C$13="NOK",$D$13="NOK"),E46,IF(AND($B$10="OK",$C$10="OK",$D$10="NOK",$B$13="OK",$C$13="OK",$D$13="NOK"),E50,IF(AND($B$10="OK",$C$10="NOK",$D$10="NOK",$B$13="OK",$C$13="OK",$D$13="NOK"),E54,IF(AND($B$10="OK",$C$10="NOK",$D$10="OK",$B$13="OK",$C$13="OK",$D$13="OK"),E58)))))))))))</f>
        <v>Im Silent Mode können die Richtwerte am Tag, am Abend und in der Nacht eingehalten werden.</v>
      </c>
      <c r="F10" s="2"/>
      <c r="G10" s="2"/>
    </row>
    <row r="11" spans="2:7" x14ac:dyDescent="0.25">
      <c r="B11" s="2"/>
      <c r="C11" s="2"/>
      <c r="D11" s="2"/>
      <c r="E11" s="2"/>
      <c r="F11" s="2"/>
      <c r="G11" s="2"/>
    </row>
    <row r="12" spans="2:7" x14ac:dyDescent="0.25">
      <c r="B12" s="1" t="s">
        <v>86</v>
      </c>
      <c r="C12" s="1" t="s">
        <v>87</v>
      </c>
      <c r="D12" s="1" t="s">
        <v>88</v>
      </c>
      <c r="E12" s="2"/>
      <c r="F12" s="2"/>
      <c r="G12" s="2"/>
    </row>
    <row r="13" spans="2:7" x14ac:dyDescent="0.25">
      <c r="B13" s="2" t="str">
        <f ca="1">IF(Schalltool_HERZ!$C$10&lt;Berechnung_Abstand_Silent_Mode!G8,"NOK","OK")</f>
        <v>OK</v>
      </c>
      <c r="C13" s="2" t="str">
        <f ca="1">IF(Schalltool_HERZ!$C$10&lt;Berechnung_Abstand_Silent_Mode!H8,"NOK","OK")</f>
        <v>OK</v>
      </c>
      <c r="D13" s="2" t="str">
        <f ca="1">IF(Schalltool_HERZ!$C$10&lt;Berechnung_Abstand_Silent_Mode!I8,"NOK","OK")</f>
        <v>OK</v>
      </c>
      <c r="E13" s="2"/>
      <c r="F13" s="2"/>
      <c r="G13" s="2"/>
    </row>
    <row r="14" spans="2:7" x14ac:dyDescent="0.25">
      <c r="B14" s="2"/>
      <c r="C14" s="2"/>
      <c r="D14" s="2"/>
      <c r="E14" s="2"/>
      <c r="F14" s="2"/>
      <c r="G14" s="2"/>
    </row>
    <row r="15" spans="2:7" x14ac:dyDescent="0.25">
      <c r="B15" s="2"/>
      <c r="C15" s="2"/>
      <c r="D15" s="2"/>
      <c r="E15" s="2"/>
      <c r="F15" s="2"/>
      <c r="G15" s="2"/>
    </row>
    <row r="16" spans="2:7" x14ac:dyDescent="0.25">
      <c r="B16" s="2"/>
      <c r="C16" s="2"/>
      <c r="D16" s="2"/>
      <c r="E16" s="2"/>
      <c r="F16" s="2"/>
      <c r="G16" s="2"/>
    </row>
    <row r="17" spans="2:7" x14ac:dyDescent="0.25">
      <c r="B17" s="47" t="s">
        <v>90</v>
      </c>
      <c r="C17" s="48" t="s">
        <v>90</v>
      </c>
      <c r="D17" s="49" t="s">
        <v>90</v>
      </c>
      <c r="E17" s="2" t="s">
        <v>102</v>
      </c>
      <c r="F17" s="2"/>
      <c r="G17" s="2"/>
    </row>
    <row r="18" spans="2:7" x14ac:dyDescent="0.25">
      <c r="B18" s="59" t="s">
        <v>90</v>
      </c>
      <c r="C18" s="60" t="s">
        <v>90</v>
      </c>
      <c r="D18" s="61" t="s">
        <v>90</v>
      </c>
      <c r="E18" s="2" t="s">
        <v>98</v>
      </c>
      <c r="F18" s="2"/>
      <c r="G18" s="2"/>
    </row>
    <row r="19" spans="2:7" x14ac:dyDescent="0.25">
      <c r="B19" s="2"/>
      <c r="C19" s="2"/>
      <c r="D19" s="2"/>
      <c r="E19" s="2"/>
      <c r="F19" s="2"/>
      <c r="G19" s="2"/>
    </row>
    <row r="20" spans="2:7" x14ac:dyDescent="0.25">
      <c r="B20" s="2"/>
      <c r="C20" s="2"/>
      <c r="D20" s="2"/>
      <c r="E20" s="2"/>
      <c r="F20" s="2"/>
      <c r="G20" s="2"/>
    </row>
    <row r="21" spans="2:7" x14ac:dyDescent="0.25">
      <c r="B21" s="47" t="s">
        <v>90</v>
      </c>
      <c r="C21" s="48" t="s">
        <v>90</v>
      </c>
      <c r="D21" s="49" t="s">
        <v>89</v>
      </c>
      <c r="E21" s="2" t="s">
        <v>103</v>
      </c>
      <c r="F21" s="2"/>
      <c r="G21" s="2"/>
    </row>
    <row r="22" spans="2:7" x14ac:dyDescent="0.25">
      <c r="B22" s="59" t="s">
        <v>90</v>
      </c>
      <c r="C22" s="60" t="s">
        <v>90</v>
      </c>
      <c r="D22" s="61" t="s">
        <v>90</v>
      </c>
      <c r="E22" s="2" t="s">
        <v>98</v>
      </c>
      <c r="F22" s="2"/>
      <c r="G22" s="2"/>
    </row>
    <row r="23" spans="2:7" x14ac:dyDescent="0.25">
      <c r="B23" s="2"/>
      <c r="C23" s="2"/>
      <c r="D23" s="2"/>
      <c r="E23" s="2"/>
      <c r="F23" s="2"/>
      <c r="G23" s="2"/>
    </row>
    <row r="24" spans="2:7" x14ac:dyDescent="0.25">
      <c r="B24" s="2"/>
      <c r="C24" s="2"/>
      <c r="D24" s="2"/>
      <c r="E24" s="2"/>
      <c r="F24" s="2"/>
      <c r="G24" s="2"/>
    </row>
    <row r="25" spans="2:7" x14ac:dyDescent="0.25">
      <c r="B25" s="47" t="s">
        <v>90</v>
      </c>
      <c r="C25" s="48" t="s">
        <v>89</v>
      </c>
      <c r="D25" s="49" t="s">
        <v>89</v>
      </c>
      <c r="E25" s="2" t="s">
        <v>104</v>
      </c>
      <c r="F25" s="2"/>
      <c r="G25" s="2"/>
    </row>
    <row r="26" spans="2:7" x14ac:dyDescent="0.25">
      <c r="B26" s="59" t="s">
        <v>90</v>
      </c>
      <c r="C26" s="60" t="s">
        <v>90</v>
      </c>
      <c r="D26" s="61" t="s">
        <v>90</v>
      </c>
      <c r="E26" s="2" t="s">
        <v>98</v>
      </c>
      <c r="F26" s="2"/>
      <c r="G26" s="2"/>
    </row>
    <row r="27" spans="2:7" x14ac:dyDescent="0.25">
      <c r="B27" s="2"/>
      <c r="C27" s="2"/>
      <c r="D27" s="2"/>
      <c r="E27" s="2"/>
      <c r="F27" s="2"/>
      <c r="G27" s="2"/>
    </row>
    <row r="28" spans="2:7" x14ac:dyDescent="0.25">
      <c r="B28" s="2"/>
      <c r="C28" s="2"/>
      <c r="D28" s="2"/>
      <c r="E28" s="2"/>
      <c r="F28" s="2"/>
      <c r="G28" s="2"/>
    </row>
    <row r="29" spans="2:7" x14ac:dyDescent="0.25">
      <c r="B29" s="47" t="s">
        <v>89</v>
      </c>
      <c r="C29" s="48" t="s">
        <v>89</v>
      </c>
      <c r="D29" s="49" t="s">
        <v>89</v>
      </c>
      <c r="E29" s="2" t="s">
        <v>105</v>
      </c>
      <c r="F29" s="2"/>
      <c r="G29" s="2"/>
    </row>
    <row r="30" spans="2:7" x14ac:dyDescent="0.25">
      <c r="B30" s="59" t="s">
        <v>90</v>
      </c>
      <c r="C30" s="60" t="s">
        <v>90</v>
      </c>
      <c r="D30" s="61" t="s">
        <v>90</v>
      </c>
      <c r="E30" s="2" t="s">
        <v>98</v>
      </c>
      <c r="F30" s="2"/>
      <c r="G30" s="2"/>
    </row>
    <row r="31" spans="2:7" x14ac:dyDescent="0.25">
      <c r="B31" s="2"/>
      <c r="C31" s="2"/>
      <c r="D31" s="2"/>
      <c r="E31" s="2"/>
      <c r="F31" s="2"/>
      <c r="G31" s="2"/>
    </row>
    <row r="32" spans="2:7" x14ac:dyDescent="0.25">
      <c r="B32" s="2"/>
      <c r="C32" s="2"/>
      <c r="D32" s="2"/>
      <c r="E32" s="2"/>
      <c r="F32" s="2"/>
      <c r="G32" s="2"/>
    </row>
    <row r="33" spans="2:7" x14ac:dyDescent="0.25">
      <c r="B33" s="47" t="s">
        <v>89</v>
      </c>
      <c r="C33" s="48" t="s">
        <v>89</v>
      </c>
      <c r="D33" s="49" t="s">
        <v>89</v>
      </c>
      <c r="E33" s="2" t="s">
        <v>94</v>
      </c>
      <c r="F33" s="2"/>
      <c r="G33" s="2"/>
    </row>
    <row r="34" spans="2:7" x14ac:dyDescent="0.25">
      <c r="B34" s="59" t="s">
        <v>90</v>
      </c>
      <c r="C34" s="60" t="s">
        <v>90</v>
      </c>
      <c r="D34" s="61" t="s">
        <v>89</v>
      </c>
      <c r="E34" s="2" t="s">
        <v>91</v>
      </c>
      <c r="F34" s="2"/>
      <c r="G34" s="2"/>
    </row>
    <row r="35" spans="2:7" x14ac:dyDescent="0.25">
      <c r="B35" s="2"/>
      <c r="C35" s="2"/>
      <c r="D35" s="2"/>
      <c r="E35" s="2"/>
      <c r="F35" s="2"/>
      <c r="G35" s="2"/>
    </row>
    <row r="36" spans="2:7" x14ac:dyDescent="0.25">
      <c r="B36" s="2"/>
      <c r="C36" s="2"/>
      <c r="D36" s="2"/>
      <c r="E36" s="2"/>
      <c r="F36" s="2"/>
      <c r="G36" s="2"/>
    </row>
    <row r="37" spans="2:7" x14ac:dyDescent="0.25">
      <c r="B37" s="47" t="s">
        <v>89</v>
      </c>
      <c r="C37" s="48" t="s">
        <v>89</v>
      </c>
      <c r="D37" s="49" t="s">
        <v>89</v>
      </c>
      <c r="E37" s="2" t="s">
        <v>94</v>
      </c>
      <c r="F37" s="2"/>
      <c r="G37" s="2"/>
    </row>
    <row r="38" spans="2:7" x14ac:dyDescent="0.25">
      <c r="B38" s="59" t="s">
        <v>90</v>
      </c>
      <c r="C38" s="60" t="s">
        <v>89</v>
      </c>
      <c r="D38" s="61" t="s">
        <v>89</v>
      </c>
      <c r="E38" s="2" t="s">
        <v>92</v>
      </c>
      <c r="F38" s="2"/>
      <c r="G38" s="2"/>
    </row>
    <row r="39" spans="2:7" x14ac:dyDescent="0.25">
      <c r="B39" s="2"/>
      <c r="C39" s="2"/>
      <c r="D39" s="2"/>
      <c r="E39" s="2"/>
      <c r="F39" s="2"/>
      <c r="G39" s="2"/>
    </row>
    <row r="40" spans="2:7" x14ac:dyDescent="0.25">
      <c r="B40" s="2"/>
      <c r="C40" s="2"/>
      <c r="D40" s="2"/>
      <c r="E40" s="2"/>
      <c r="F40" s="2"/>
      <c r="G40" s="2"/>
    </row>
    <row r="41" spans="2:7" x14ac:dyDescent="0.25">
      <c r="B41" s="47" t="s">
        <v>89</v>
      </c>
      <c r="C41" s="48" t="s">
        <v>89</v>
      </c>
      <c r="D41" s="49" t="s">
        <v>89</v>
      </c>
      <c r="E41" s="2" t="s">
        <v>94</v>
      </c>
      <c r="F41" s="2"/>
      <c r="G41" s="2"/>
    </row>
    <row r="42" spans="2:7" x14ac:dyDescent="0.25">
      <c r="B42" s="59" t="s">
        <v>89</v>
      </c>
      <c r="C42" s="60" t="s">
        <v>89</v>
      </c>
      <c r="D42" s="61" t="s">
        <v>89</v>
      </c>
      <c r="E42" s="2" t="s">
        <v>93</v>
      </c>
      <c r="F42" s="2"/>
      <c r="G42" s="2"/>
    </row>
    <row r="43" spans="2:7" x14ac:dyDescent="0.25">
      <c r="B43" s="2"/>
      <c r="C43" s="2"/>
      <c r="D43" s="2"/>
      <c r="E43" s="2"/>
      <c r="F43" s="2"/>
      <c r="G43" s="2"/>
    </row>
    <row r="44" spans="2:7" x14ac:dyDescent="0.25">
      <c r="B44" s="2"/>
      <c r="C44" s="2"/>
      <c r="D44" s="2"/>
      <c r="E44" s="2"/>
      <c r="F44" s="2"/>
      <c r="G44" s="2"/>
    </row>
    <row r="45" spans="2:7" x14ac:dyDescent="0.25">
      <c r="B45" s="47" t="s">
        <v>90</v>
      </c>
      <c r="C45" s="48" t="s">
        <v>89</v>
      </c>
      <c r="D45" s="49" t="s">
        <v>89</v>
      </c>
      <c r="E45" s="2" t="s">
        <v>95</v>
      </c>
      <c r="F45" s="2"/>
      <c r="G45" s="2"/>
    </row>
    <row r="46" spans="2:7" x14ac:dyDescent="0.25">
      <c r="B46" s="59" t="s">
        <v>90</v>
      </c>
      <c r="C46" s="60" t="s">
        <v>89</v>
      </c>
      <c r="D46" s="61" t="s">
        <v>89</v>
      </c>
      <c r="E46" s="2" t="s">
        <v>97</v>
      </c>
      <c r="F46" s="2"/>
      <c r="G46" s="2"/>
    </row>
    <row r="47" spans="2:7" x14ac:dyDescent="0.25">
      <c r="B47" s="2"/>
      <c r="C47" s="2"/>
      <c r="D47" s="2"/>
      <c r="E47" s="2"/>
      <c r="F47" s="2"/>
      <c r="G47" s="2"/>
    </row>
    <row r="48" spans="2:7" x14ac:dyDescent="0.25">
      <c r="B48" s="2"/>
      <c r="C48" s="2"/>
      <c r="D48" s="2"/>
      <c r="E48" s="2"/>
      <c r="F48" s="2"/>
      <c r="G48" s="2"/>
    </row>
    <row r="49" spans="1:13" x14ac:dyDescent="0.25">
      <c r="B49" s="47" t="s">
        <v>90</v>
      </c>
      <c r="C49" s="48" t="s">
        <v>90</v>
      </c>
      <c r="D49" s="49" t="s">
        <v>89</v>
      </c>
      <c r="E49" s="2" t="s">
        <v>96</v>
      </c>
      <c r="F49" s="2"/>
      <c r="G49" s="2"/>
    </row>
    <row r="50" spans="1:13" x14ac:dyDescent="0.25">
      <c r="B50" s="59" t="s">
        <v>90</v>
      </c>
      <c r="C50" s="60" t="s">
        <v>90</v>
      </c>
      <c r="D50" s="61" t="s">
        <v>89</v>
      </c>
      <c r="E50" s="2" t="s">
        <v>106</v>
      </c>
      <c r="F50" s="2"/>
      <c r="G50" s="2"/>
    </row>
    <row r="51" spans="1:13" x14ac:dyDescent="0.25">
      <c r="B51" s="2"/>
      <c r="C51" s="2"/>
      <c r="D51" s="2"/>
      <c r="E51" s="2"/>
      <c r="F51" s="2"/>
      <c r="G51" s="2"/>
    </row>
    <row r="52" spans="1:13" x14ac:dyDescent="0.25">
      <c r="B52" s="2"/>
      <c r="C52" s="2"/>
      <c r="D52" s="2"/>
      <c r="E52" s="2"/>
      <c r="F52" s="2"/>
      <c r="G52" s="2"/>
    </row>
    <row r="53" spans="1:13" x14ac:dyDescent="0.25">
      <c r="B53" s="47" t="s">
        <v>90</v>
      </c>
      <c r="C53" s="48" t="s">
        <v>89</v>
      </c>
      <c r="D53" s="49" t="s">
        <v>89</v>
      </c>
      <c r="E53" s="2" t="s">
        <v>95</v>
      </c>
      <c r="F53" s="2"/>
      <c r="G53" s="2"/>
    </row>
    <row r="54" spans="1:13" x14ac:dyDescent="0.25">
      <c r="B54" s="59" t="s">
        <v>90</v>
      </c>
      <c r="C54" s="60" t="s">
        <v>90</v>
      </c>
      <c r="D54" s="61" t="s">
        <v>89</v>
      </c>
      <c r="E54" s="2" t="s">
        <v>106</v>
      </c>
      <c r="F54" s="2"/>
      <c r="G54" s="2"/>
    </row>
    <row r="57" spans="1:13" x14ac:dyDescent="0.25">
      <c r="B57" s="47" t="s">
        <v>90</v>
      </c>
      <c r="C57" s="48" t="s">
        <v>89</v>
      </c>
      <c r="D57" s="49" t="s">
        <v>90</v>
      </c>
      <c r="E57" s="2" t="s">
        <v>114</v>
      </c>
    </row>
    <row r="58" spans="1:13" x14ac:dyDescent="0.25">
      <c r="B58" s="59" t="s">
        <v>90</v>
      </c>
      <c r="C58" s="60" t="s">
        <v>90</v>
      </c>
      <c r="D58" s="61" t="s">
        <v>90</v>
      </c>
      <c r="E58" s="2" t="s">
        <v>98</v>
      </c>
    </row>
    <row r="61" spans="1:13" x14ac:dyDescent="0.25">
      <c r="B61">
        <v>0</v>
      </c>
      <c r="C61" t="s">
        <v>90</v>
      </c>
    </row>
    <row r="62" spans="1:13" x14ac:dyDescent="0.25">
      <c r="B62">
        <v>1</v>
      </c>
      <c r="C62" t="s">
        <v>89</v>
      </c>
    </row>
    <row r="64" spans="1:13" ht="15.75" thickBot="1" x14ac:dyDescent="0.3">
      <c r="A64" s="111" t="s">
        <v>14</v>
      </c>
      <c r="B64" s="112" t="s">
        <v>126</v>
      </c>
      <c r="C64" s="111" t="s">
        <v>127</v>
      </c>
      <c r="D64" s="111" t="s">
        <v>128</v>
      </c>
      <c r="E64" s="111" t="s">
        <v>41</v>
      </c>
      <c r="F64" s="111" t="s">
        <v>42</v>
      </c>
      <c r="G64" s="113" t="s">
        <v>43</v>
      </c>
      <c r="H64" s="111" t="s">
        <v>126</v>
      </c>
      <c r="I64" s="111" t="s">
        <v>127</v>
      </c>
      <c r="J64" s="111" t="s">
        <v>128</v>
      </c>
      <c r="K64" s="111" t="s">
        <v>41</v>
      </c>
      <c r="L64" s="111" t="s">
        <v>42</v>
      </c>
      <c r="M64" s="111" t="s">
        <v>43</v>
      </c>
    </row>
    <row r="65" spans="1:13" x14ac:dyDescent="0.25">
      <c r="A65">
        <v>0</v>
      </c>
      <c r="B65" s="110">
        <v>0</v>
      </c>
      <c r="C65" s="8">
        <v>0</v>
      </c>
      <c r="D65" s="8">
        <v>0</v>
      </c>
      <c r="E65" s="8">
        <v>0</v>
      </c>
      <c r="F65" s="8">
        <v>0</v>
      </c>
      <c r="G65" s="106">
        <v>0</v>
      </c>
      <c r="H65" s="8" t="str">
        <f>IF(B65=0,"OK",IF(B65=1,"NOK"))</f>
        <v>OK</v>
      </c>
      <c r="I65" s="8" t="str">
        <f>IF(C65=0,"OK",IF(C65=1,"NOK"))</f>
        <v>OK</v>
      </c>
      <c r="J65" s="8" t="str">
        <f t="shared" ref="J65:M65" si="0">IF(D65=0,"OK",IF(D65=1,"NOK"))</f>
        <v>OK</v>
      </c>
      <c r="K65" s="8" t="str">
        <f t="shared" si="0"/>
        <v>OK</v>
      </c>
      <c r="L65" s="8" t="str">
        <f t="shared" si="0"/>
        <v>OK</v>
      </c>
      <c r="M65" s="8" t="str">
        <f t="shared" si="0"/>
        <v>OK</v>
      </c>
    </row>
    <row r="66" spans="1:13" x14ac:dyDescent="0.25">
      <c r="A66">
        <v>1</v>
      </c>
      <c r="B66" s="110">
        <v>0</v>
      </c>
      <c r="C66" s="8">
        <v>0</v>
      </c>
      <c r="D66" s="8">
        <v>0</v>
      </c>
      <c r="E66" s="8">
        <v>0</v>
      </c>
      <c r="F66" s="8">
        <v>0</v>
      </c>
      <c r="G66" s="106">
        <v>1</v>
      </c>
      <c r="H66" s="8" t="str">
        <f t="shared" ref="H66:H112" si="1">IF(B66=0,"OK",IF(B66=1,"NOK"))</f>
        <v>OK</v>
      </c>
      <c r="I66" s="8" t="str">
        <f t="shared" ref="I66:I112" si="2">IF(C66=0,"OK",IF(C66=1,"NOK"))</f>
        <v>OK</v>
      </c>
      <c r="J66" s="8" t="str">
        <f t="shared" ref="J66:J112" si="3">IF(D66=0,"OK",IF(D66=1,"NOK"))</f>
        <v>OK</v>
      </c>
      <c r="K66" s="8" t="str">
        <f t="shared" ref="K66:K112" si="4">IF(E66=0,"OK",IF(E66=1,"NOK"))</f>
        <v>OK</v>
      </c>
      <c r="L66" s="8" t="str">
        <f t="shared" ref="L66:L112" si="5">IF(F66=0,"OK",IF(F66=1,"NOK"))</f>
        <v>OK</v>
      </c>
      <c r="M66" s="8" t="str">
        <f t="shared" ref="M66:M112" si="6">IF(G66=0,"OK",IF(G66=1,"NOK"))</f>
        <v>NOK</v>
      </c>
    </row>
    <row r="67" spans="1:13" x14ac:dyDescent="0.25">
      <c r="A67">
        <v>2</v>
      </c>
      <c r="B67" s="110">
        <v>0</v>
      </c>
      <c r="C67" s="8">
        <v>0</v>
      </c>
      <c r="D67" s="8">
        <v>0</v>
      </c>
      <c r="E67" s="8">
        <v>0</v>
      </c>
      <c r="F67" s="8">
        <v>1</v>
      </c>
      <c r="G67" s="106">
        <v>0</v>
      </c>
      <c r="H67" s="8" t="str">
        <f t="shared" si="1"/>
        <v>OK</v>
      </c>
      <c r="I67" s="8" t="str">
        <f t="shared" si="2"/>
        <v>OK</v>
      </c>
      <c r="J67" s="8" t="str">
        <f t="shared" si="3"/>
        <v>OK</v>
      </c>
      <c r="K67" s="8" t="str">
        <f t="shared" si="4"/>
        <v>OK</v>
      </c>
      <c r="L67" s="8" t="str">
        <f t="shared" si="5"/>
        <v>NOK</v>
      </c>
      <c r="M67" s="8" t="str">
        <f t="shared" si="6"/>
        <v>OK</v>
      </c>
    </row>
    <row r="68" spans="1:13" x14ac:dyDescent="0.25">
      <c r="A68">
        <v>3</v>
      </c>
      <c r="B68" s="110">
        <v>0</v>
      </c>
      <c r="C68" s="8">
        <v>0</v>
      </c>
      <c r="D68" s="8">
        <v>0</v>
      </c>
      <c r="E68" s="8">
        <v>1</v>
      </c>
      <c r="F68" s="8">
        <v>1</v>
      </c>
      <c r="G68" s="106">
        <v>1</v>
      </c>
      <c r="H68" s="8" t="str">
        <f t="shared" si="1"/>
        <v>OK</v>
      </c>
      <c r="I68" s="8" t="str">
        <f t="shared" si="2"/>
        <v>OK</v>
      </c>
      <c r="J68" s="8" t="str">
        <f t="shared" si="3"/>
        <v>OK</v>
      </c>
      <c r="K68" s="8" t="str">
        <f t="shared" si="4"/>
        <v>NOK</v>
      </c>
      <c r="L68" s="8" t="str">
        <f t="shared" si="5"/>
        <v>NOK</v>
      </c>
      <c r="M68" s="8" t="str">
        <f t="shared" si="6"/>
        <v>NOK</v>
      </c>
    </row>
    <row r="69" spans="1:13" x14ac:dyDescent="0.25">
      <c r="A69">
        <v>4</v>
      </c>
      <c r="B69" s="110">
        <v>0</v>
      </c>
      <c r="C69" s="8">
        <v>0</v>
      </c>
      <c r="D69" s="8">
        <v>1</v>
      </c>
      <c r="E69" s="8">
        <v>1</v>
      </c>
      <c r="F69" s="8">
        <v>0</v>
      </c>
      <c r="G69" s="106">
        <v>0</v>
      </c>
      <c r="H69" s="8" t="str">
        <f t="shared" si="1"/>
        <v>OK</v>
      </c>
      <c r="I69" s="8" t="str">
        <f t="shared" si="2"/>
        <v>OK</v>
      </c>
      <c r="J69" s="8" t="str">
        <f t="shared" si="3"/>
        <v>NOK</v>
      </c>
      <c r="K69" s="8" t="str">
        <f t="shared" si="4"/>
        <v>NOK</v>
      </c>
      <c r="L69" s="8" t="str">
        <f t="shared" si="5"/>
        <v>OK</v>
      </c>
      <c r="M69" s="8" t="str">
        <f t="shared" si="6"/>
        <v>OK</v>
      </c>
    </row>
    <row r="70" spans="1:13" x14ac:dyDescent="0.25">
      <c r="A70">
        <v>5</v>
      </c>
      <c r="B70" s="110">
        <v>0</v>
      </c>
      <c r="C70" s="8">
        <v>1</v>
      </c>
      <c r="D70" s="8">
        <v>1</v>
      </c>
      <c r="E70" s="8">
        <v>1</v>
      </c>
      <c r="F70" s="8">
        <v>0</v>
      </c>
      <c r="G70" s="106">
        <v>1</v>
      </c>
      <c r="H70" s="8" t="str">
        <f t="shared" si="1"/>
        <v>OK</v>
      </c>
      <c r="I70" s="8" t="str">
        <f t="shared" si="2"/>
        <v>NOK</v>
      </c>
      <c r="J70" s="8" t="str">
        <f t="shared" si="3"/>
        <v>NOK</v>
      </c>
      <c r="K70" s="8" t="str">
        <f t="shared" si="4"/>
        <v>NOK</v>
      </c>
      <c r="L70" s="8" t="str">
        <f t="shared" si="5"/>
        <v>OK</v>
      </c>
      <c r="M70" s="8" t="str">
        <f t="shared" si="6"/>
        <v>NOK</v>
      </c>
    </row>
    <row r="71" spans="1:13" x14ac:dyDescent="0.25">
      <c r="A71">
        <v>6</v>
      </c>
      <c r="B71" s="110">
        <v>1</v>
      </c>
      <c r="C71" s="8">
        <v>1</v>
      </c>
      <c r="D71" s="8">
        <v>1</v>
      </c>
      <c r="E71" s="8">
        <v>0</v>
      </c>
      <c r="F71" s="8">
        <v>1</v>
      </c>
      <c r="G71" s="106">
        <v>0</v>
      </c>
      <c r="H71" s="8" t="str">
        <f>IF(B71=0,"OK",IF(B71=1,"NOK"))</f>
        <v>NOK</v>
      </c>
      <c r="I71" s="8" t="str">
        <f t="shared" si="2"/>
        <v>NOK</v>
      </c>
      <c r="J71" s="8" t="str">
        <f t="shared" si="3"/>
        <v>NOK</v>
      </c>
      <c r="K71" s="8" t="str">
        <f t="shared" si="4"/>
        <v>OK</v>
      </c>
      <c r="L71" s="8" t="str">
        <f t="shared" si="5"/>
        <v>NOK</v>
      </c>
      <c r="M71" s="8" t="str">
        <f t="shared" si="6"/>
        <v>OK</v>
      </c>
    </row>
    <row r="72" spans="1:13" x14ac:dyDescent="0.25">
      <c r="A72">
        <v>7</v>
      </c>
      <c r="B72" s="110">
        <v>1</v>
      </c>
      <c r="C72" s="8">
        <v>1</v>
      </c>
      <c r="D72" s="8">
        <v>1</v>
      </c>
      <c r="E72" s="8">
        <v>0</v>
      </c>
      <c r="F72" s="8">
        <v>1</v>
      </c>
      <c r="G72" s="106">
        <v>1</v>
      </c>
      <c r="H72" s="8" t="str">
        <f t="shared" si="1"/>
        <v>NOK</v>
      </c>
      <c r="I72" s="8" t="str">
        <f t="shared" si="2"/>
        <v>NOK</v>
      </c>
      <c r="J72" s="8" t="str">
        <f t="shared" si="3"/>
        <v>NOK</v>
      </c>
      <c r="K72" s="8" t="str">
        <f t="shared" si="4"/>
        <v>OK</v>
      </c>
      <c r="L72" s="8" t="str">
        <f t="shared" si="5"/>
        <v>NOK</v>
      </c>
      <c r="M72" s="8" t="str">
        <f t="shared" si="6"/>
        <v>NOK</v>
      </c>
    </row>
    <row r="73" spans="1:13" x14ac:dyDescent="0.25">
      <c r="A73">
        <v>8</v>
      </c>
      <c r="B73" s="110">
        <v>1</v>
      </c>
      <c r="C73" s="8">
        <v>1</v>
      </c>
      <c r="D73" s="8">
        <v>0</v>
      </c>
      <c r="E73" s="8">
        <v>0</v>
      </c>
      <c r="F73" s="8">
        <v>0</v>
      </c>
      <c r="G73" s="106">
        <v>0</v>
      </c>
      <c r="H73" s="8" t="str">
        <f t="shared" si="1"/>
        <v>NOK</v>
      </c>
      <c r="I73" s="8" t="str">
        <f t="shared" si="2"/>
        <v>NOK</v>
      </c>
      <c r="J73" s="8" t="str">
        <f t="shared" si="3"/>
        <v>OK</v>
      </c>
      <c r="K73" s="8" t="str">
        <f t="shared" si="4"/>
        <v>OK</v>
      </c>
      <c r="L73" s="8" t="str">
        <f t="shared" si="5"/>
        <v>OK</v>
      </c>
      <c r="M73" s="8" t="str">
        <f t="shared" si="6"/>
        <v>OK</v>
      </c>
    </row>
    <row r="74" spans="1:13" x14ac:dyDescent="0.25">
      <c r="A74">
        <v>9</v>
      </c>
      <c r="B74" s="110">
        <v>1</v>
      </c>
      <c r="C74" s="8">
        <v>1</v>
      </c>
      <c r="D74" s="8">
        <v>0</v>
      </c>
      <c r="E74" s="8">
        <v>1</v>
      </c>
      <c r="F74" s="8">
        <v>0</v>
      </c>
      <c r="G74" s="106">
        <v>1</v>
      </c>
      <c r="H74" s="8" t="str">
        <f t="shared" si="1"/>
        <v>NOK</v>
      </c>
      <c r="I74" s="8" t="str">
        <f t="shared" si="2"/>
        <v>NOK</v>
      </c>
      <c r="J74" s="8" t="str">
        <f t="shared" si="3"/>
        <v>OK</v>
      </c>
      <c r="K74" s="8" t="str">
        <f t="shared" si="4"/>
        <v>NOK</v>
      </c>
      <c r="L74" s="8" t="str">
        <f t="shared" si="5"/>
        <v>OK</v>
      </c>
      <c r="M74" s="8" t="str">
        <f t="shared" si="6"/>
        <v>NOK</v>
      </c>
    </row>
    <row r="75" spans="1:13" x14ac:dyDescent="0.25">
      <c r="A75">
        <v>10</v>
      </c>
      <c r="B75" s="110">
        <v>1</v>
      </c>
      <c r="C75" s="8">
        <v>0</v>
      </c>
      <c r="D75" s="8">
        <v>0</v>
      </c>
      <c r="E75" s="8">
        <v>1</v>
      </c>
      <c r="F75" s="8">
        <v>1</v>
      </c>
      <c r="G75" s="106">
        <v>0</v>
      </c>
      <c r="H75" s="8" t="str">
        <f t="shared" si="1"/>
        <v>NOK</v>
      </c>
      <c r="I75" s="8" t="str">
        <f t="shared" si="2"/>
        <v>OK</v>
      </c>
      <c r="J75" s="8" t="str">
        <f t="shared" si="3"/>
        <v>OK</v>
      </c>
      <c r="K75" s="8" t="str">
        <f t="shared" si="4"/>
        <v>NOK</v>
      </c>
      <c r="L75" s="8" t="str">
        <f t="shared" si="5"/>
        <v>NOK</v>
      </c>
      <c r="M75" s="8" t="str">
        <f t="shared" si="6"/>
        <v>OK</v>
      </c>
    </row>
    <row r="76" spans="1:13" x14ac:dyDescent="0.25">
      <c r="A76">
        <v>11</v>
      </c>
      <c r="B76" s="110">
        <v>1</v>
      </c>
      <c r="C76" s="8">
        <v>0</v>
      </c>
      <c r="D76" s="8">
        <v>0</v>
      </c>
      <c r="E76" s="8">
        <v>1</v>
      </c>
      <c r="F76" s="8">
        <v>1</v>
      </c>
      <c r="G76" s="106">
        <v>1</v>
      </c>
      <c r="H76" s="8" t="str">
        <f t="shared" si="1"/>
        <v>NOK</v>
      </c>
      <c r="I76" s="8" t="str">
        <f t="shared" si="2"/>
        <v>OK</v>
      </c>
      <c r="J76" s="8" t="str">
        <f t="shared" si="3"/>
        <v>OK</v>
      </c>
      <c r="K76" s="8" t="str">
        <f t="shared" si="4"/>
        <v>NOK</v>
      </c>
      <c r="L76" s="8" t="str">
        <f t="shared" si="5"/>
        <v>NOK</v>
      </c>
      <c r="M76" s="8" t="str">
        <f t="shared" si="6"/>
        <v>NOK</v>
      </c>
    </row>
    <row r="77" spans="1:13" x14ac:dyDescent="0.25">
      <c r="A77">
        <v>12</v>
      </c>
      <c r="B77" s="110">
        <v>0</v>
      </c>
      <c r="C77" s="8">
        <v>0</v>
      </c>
      <c r="D77" s="8">
        <v>1</v>
      </c>
      <c r="E77" s="8">
        <v>0</v>
      </c>
      <c r="F77" s="8">
        <v>0</v>
      </c>
      <c r="G77" s="106">
        <v>0</v>
      </c>
      <c r="H77" s="8" t="str">
        <f t="shared" si="1"/>
        <v>OK</v>
      </c>
      <c r="I77" s="8" t="str">
        <f t="shared" si="2"/>
        <v>OK</v>
      </c>
      <c r="J77" s="8" t="str">
        <f t="shared" si="3"/>
        <v>NOK</v>
      </c>
      <c r="K77" s="8" t="str">
        <f t="shared" si="4"/>
        <v>OK</v>
      </c>
      <c r="L77" s="8" t="str">
        <f t="shared" si="5"/>
        <v>OK</v>
      </c>
      <c r="M77" s="8" t="str">
        <f t="shared" si="6"/>
        <v>OK</v>
      </c>
    </row>
    <row r="78" spans="1:13" x14ac:dyDescent="0.25">
      <c r="A78">
        <v>13</v>
      </c>
      <c r="B78" s="110">
        <v>0</v>
      </c>
      <c r="C78" s="8">
        <v>0</v>
      </c>
      <c r="D78" s="8">
        <v>1</v>
      </c>
      <c r="E78" s="8">
        <v>0</v>
      </c>
      <c r="F78" s="8">
        <v>0</v>
      </c>
      <c r="G78" s="106">
        <v>1</v>
      </c>
      <c r="H78" s="8" t="str">
        <f t="shared" si="1"/>
        <v>OK</v>
      </c>
      <c r="I78" s="8" t="str">
        <f t="shared" si="2"/>
        <v>OK</v>
      </c>
      <c r="J78" s="8" t="str">
        <f t="shared" si="3"/>
        <v>NOK</v>
      </c>
      <c r="K78" s="8" t="str">
        <f t="shared" si="4"/>
        <v>OK</v>
      </c>
      <c r="L78" s="8" t="str">
        <f t="shared" si="5"/>
        <v>OK</v>
      </c>
      <c r="M78" s="8" t="str">
        <f t="shared" si="6"/>
        <v>NOK</v>
      </c>
    </row>
    <row r="79" spans="1:13" x14ac:dyDescent="0.25">
      <c r="A79">
        <v>14</v>
      </c>
      <c r="B79" s="110">
        <v>0</v>
      </c>
      <c r="C79" s="8">
        <v>0</v>
      </c>
      <c r="D79" s="8">
        <v>1</v>
      </c>
      <c r="E79" s="8">
        <v>0</v>
      </c>
      <c r="F79" s="8">
        <v>1</v>
      </c>
      <c r="G79" s="106">
        <v>0</v>
      </c>
      <c r="H79" s="8" t="str">
        <f t="shared" si="1"/>
        <v>OK</v>
      </c>
      <c r="I79" s="8" t="str">
        <f t="shared" si="2"/>
        <v>OK</v>
      </c>
      <c r="J79" s="8" t="str">
        <f t="shared" si="3"/>
        <v>NOK</v>
      </c>
      <c r="K79" s="8" t="str">
        <f t="shared" si="4"/>
        <v>OK</v>
      </c>
      <c r="L79" s="8" t="str">
        <f t="shared" si="5"/>
        <v>NOK</v>
      </c>
      <c r="M79" s="8" t="str">
        <f t="shared" si="6"/>
        <v>OK</v>
      </c>
    </row>
    <row r="80" spans="1:13" x14ac:dyDescent="0.25">
      <c r="A80">
        <v>15</v>
      </c>
      <c r="B80" s="110">
        <v>0</v>
      </c>
      <c r="C80" s="8">
        <v>1</v>
      </c>
      <c r="D80" s="8">
        <v>1</v>
      </c>
      <c r="E80" s="8">
        <v>1</v>
      </c>
      <c r="F80" s="8">
        <v>1</v>
      </c>
      <c r="G80" s="106">
        <v>1</v>
      </c>
      <c r="H80" s="8" t="str">
        <f t="shared" si="1"/>
        <v>OK</v>
      </c>
      <c r="I80" s="8" t="str">
        <f t="shared" si="2"/>
        <v>NOK</v>
      </c>
      <c r="J80" s="8" t="str">
        <f t="shared" si="3"/>
        <v>NOK</v>
      </c>
      <c r="K80" s="8" t="str">
        <f t="shared" si="4"/>
        <v>NOK</v>
      </c>
      <c r="L80" s="8" t="str">
        <f t="shared" si="5"/>
        <v>NOK</v>
      </c>
      <c r="M80" s="8" t="str">
        <f t="shared" si="6"/>
        <v>NOK</v>
      </c>
    </row>
    <row r="81" spans="1:13" x14ac:dyDescent="0.25">
      <c r="A81">
        <v>16</v>
      </c>
      <c r="B81" s="110">
        <v>0</v>
      </c>
      <c r="C81" s="8">
        <v>1</v>
      </c>
      <c r="D81" s="8">
        <v>0</v>
      </c>
      <c r="E81" s="8">
        <v>1</v>
      </c>
      <c r="F81" s="8">
        <v>0</v>
      </c>
      <c r="G81" s="106">
        <v>0</v>
      </c>
      <c r="H81" s="8" t="str">
        <f t="shared" si="1"/>
        <v>OK</v>
      </c>
      <c r="I81" s="8" t="str">
        <f t="shared" si="2"/>
        <v>NOK</v>
      </c>
      <c r="J81" s="8" t="str">
        <f t="shared" si="3"/>
        <v>OK</v>
      </c>
      <c r="K81" s="8" t="str">
        <f t="shared" si="4"/>
        <v>NOK</v>
      </c>
      <c r="L81" s="8" t="str">
        <f t="shared" si="5"/>
        <v>OK</v>
      </c>
      <c r="M81" s="8" t="str">
        <f t="shared" si="6"/>
        <v>OK</v>
      </c>
    </row>
    <row r="82" spans="1:13" x14ac:dyDescent="0.25">
      <c r="A82">
        <v>17</v>
      </c>
      <c r="B82" s="110">
        <v>0</v>
      </c>
      <c r="C82" s="8">
        <v>1</v>
      </c>
      <c r="D82" s="8">
        <v>0</v>
      </c>
      <c r="E82" s="8">
        <v>1</v>
      </c>
      <c r="F82" s="8">
        <v>0</v>
      </c>
      <c r="G82" s="106">
        <v>1</v>
      </c>
      <c r="H82" s="8" t="str">
        <f t="shared" si="1"/>
        <v>OK</v>
      </c>
      <c r="I82" s="8" t="str">
        <f t="shared" si="2"/>
        <v>NOK</v>
      </c>
      <c r="J82" s="8" t="str">
        <f t="shared" si="3"/>
        <v>OK</v>
      </c>
      <c r="K82" s="8" t="str">
        <f t="shared" si="4"/>
        <v>NOK</v>
      </c>
      <c r="L82" s="8" t="str">
        <f t="shared" si="5"/>
        <v>OK</v>
      </c>
      <c r="M82" s="8" t="str">
        <f t="shared" si="6"/>
        <v>NOK</v>
      </c>
    </row>
    <row r="83" spans="1:13" x14ac:dyDescent="0.25">
      <c r="A83">
        <v>18</v>
      </c>
      <c r="B83" s="110">
        <v>1</v>
      </c>
      <c r="C83" s="8">
        <v>1</v>
      </c>
      <c r="D83" s="8">
        <v>0</v>
      </c>
      <c r="E83" s="8">
        <v>0</v>
      </c>
      <c r="F83" s="8">
        <v>1</v>
      </c>
      <c r="G83" s="106">
        <v>0</v>
      </c>
      <c r="H83" s="8" t="str">
        <f t="shared" si="1"/>
        <v>NOK</v>
      </c>
      <c r="I83" s="8" t="str">
        <f t="shared" si="2"/>
        <v>NOK</v>
      </c>
      <c r="J83" s="8" t="str">
        <f t="shared" si="3"/>
        <v>OK</v>
      </c>
      <c r="K83" s="8" t="str">
        <f t="shared" si="4"/>
        <v>OK</v>
      </c>
      <c r="L83" s="8" t="str">
        <f t="shared" si="5"/>
        <v>NOK</v>
      </c>
      <c r="M83" s="8" t="str">
        <f t="shared" si="6"/>
        <v>OK</v>
      </c>
    </row>
    <row r="84" spans="1:13" x14ac:dyDescent="0.25">
      <c r="A84">
        <v>19</v>
      </c>
      <c r="B84" s="110">
        <v>1</v>
      </c>
      <c r="C84" s="8">
        <v>1</v>
      </c>
      <c r="D84" s="8">
        <v>0</v>
      </c>
      <c r="E84" s="8">
        <v>0</v>
      </c>
      <c r="F84" s="8">
        <v>1</v>
      </c>
      <c r="G84" s="106">
        <v>1</v>
      </c>
      <c r="H84" s="8" t="str">
        <f t="shared" si="1"/>
        <v>NOK</v>
      </c>
      <c r="I84" s="8" t="str">
        <f t="shared" si="2"/>
        <v>NOK</v>
      </c>
      <c r="J84" s="8" t="str">
        <f t="shared" si="3"/>
        <v>OK</v>
      </c>
      <c r="K84" s="8" t="str">
        <f t="shared" si="4"/>
        <v>OK</v>
      </c>
      <c r="L84" s="8" t="str">
        <f t="shared" si="5"/>
        <v>NOK</v>
      </c>
      <c r="M84" s="8" t="str">
        <f t="shared" si="6"/>
        <v>NOK</v>
      </c>
    </row>
    <row r="85" spans="1:13" x14ac:dyDescent="0.25">
      <c r="A85">
        <v>20</v>
      </c>
      <c r="B85" s="110">
        <v>1</v>
      </c>
      <c r="C85" s="8">
        <v>0</v>
      </c>
      <c r="D85" s="8">
        <v>1</v>
      </c>
      <c r="E85" s="8">
        <v>0</v>
      </c>
      <c r="F85" s="8">
        <v>0</v>
      </c>
      <c r="G85" s="106">
        <v>0</v>
      </c>
      <c r="H85" s="8" t="str">
        <f t="shared" si="1"/>
        <v>NOK</v>
      </c>
      <c r="I85" s="8" t="str">
        <f t="shared" si="2"/>
        <v>OK</v>
      </c>
      <c r="J85" s="8" t="str">
        <f t="shared" si="3"/>
        <v>NOK</v>
      </c>
      <c r="K85" s="8" t="str">
        <f t="shared" si="4"/>
        <v>OK</v>
      </c>
      <c r="L85" s="8" t="str">
        <f t="shared" si="5"/>
        <v>OK</v>
      </c>
      <c r="M85" s="8" t="str">
        <f t="shared" si="6"/>
        <v>OK</v>
      </c>
    </row>
    <row r="86" spans="1:13" x14ac:dyDescent="0.25">
      <c r="A86">
        <v>21</v>
      </c>
      <c r="B86" s="110">
        <v>1</v>
      </c>
      <c r="C86" s="8">
        <v>0</v>
      </c>
      <c r="D86" s="8">
        <v>1</v>
      </c>
      <c r="E86" s="8">
        <v>1</v>
      </c>
      <c r="F86" s="8">
        <v>0</v>
      </c>
      <c r="G86" s="106">
        <v>1</v>
      </c>
      <c r="H86" s="8" t="str">
        <f t="shared" si="1"/>
        <v>NOK</v>
      </c>
      <c r="I86" s="8" t="str">
        <f t="shared" si="2"/>
        <v>OK</v>
      </c>
      <c r="J86" s="8" t="str">
        <f t="shared" si="3"/>
        <v>NOK</v>
      </c>
      <c r="K86" s="8" t="str">
        <f t="shared" si="4"/>
        <v>NOK</v>
      </c>
      <c r="L86" s="8" t="str">
        <f t="shared" si="5"/>
        <v>OK</v>
      </c>
      <c r="M86" s="8" t="str">
        <f t="shared" si="6"/>
        <v>NOK</v>
      </c>
    </row>
    <row r="87" spans="1:13" x14ac:dyDescent="0.25">
      <c r="A87">
        <v>22</v>
      </c>
      <c r="B87" s="110">
        <v>1</v>
      </c>
      <c r="C87" s="8">
        <v>0</v>
      </c>
      <c r="D87" s="8">
        <v>1</v>
      </c>
      <c r="E87" s="8">
        <v>1</v>
      </c>
      <c r="F87" s="8">
        <v>1</v>
      </c>
      <c r="G87" s="106">
        <v>0</v>
      </c>
      <c r="H87" s="8" t="str">
        <f t="shared" si="1"/>
        <v>NOK</v>
      </c>
      <c r="I87" s="8" t="str">
        <f t="shared" si="2"/>
        <v>OK</v>
      </c>
      <c r="J87" s="8" t="str">
        <f t="shared" si="3"/>
        <v>NOK</v>
      </c>
      <c r="K87" s="8" t="str">
        <f t="shared" si="4"/>
        <v>NOK</v>
      </c>
      <c r="L87" s="8" t="str">
        <f t="shared" si="5"/>
        <v>NOK</v>
      </c>
      <c r="M87" s="8" t="str">
        <f t="shared" si="6"/>
        <v>OK</v>
      </c>
    </row>
    <row r="88" spans="1:13" x14ac:dyDescent="0.25">
      <c r="A88">
        <v>23</v>
      </c>
      <c r="B88" s="110">
        <v>1</v>
      </c>
      <c r="C88" s="8">
        <v>0</v>
      </c>
      <c r="D88" s="8">
        <v>1</v>
      </c>
      <c r="E88" s="8">
        <v>1</v>
      </c>
      <c r="F88" s="8">
        <v>1</v>
      </c>
      <c r="G88" s="106">
        <v>1</v>
      </c>
      <c r="H88" s="8" t="str">
        <f t="shared" si="1"/>
        <v>NOK</v>
      </c>
      <c r="I88" s="8" t="str">
        <f t="shared" si="2"/>
        <v>OK</v>
      </c>
      <c r="J88" s="8" t="str">
        <f t="shared" si="3"/>
        <v>NOK</v>
      </c>
      <c r="K88" s="8" t="str">
        <f t="shared" si="4"/>
        <v>NOK</v>
      </c>
      <c r="L88" s="8" t="str">
        <f t="shared" si="5"/>
        <v>NOK</v>
      </c>
      <c r="M88" s="8" t="str">
        <f t="shared" si="6"/>
        <v>NOK</v>
      </c>
    </row>
    <row r="89" spans="1:13" x14ac:dyDescent="0.25">
      <c r="A89">
        <v>24</v>
      </c>
      <c r="B89" s="110">
        <v>0</v>
      </c>
      <c r="C89" s="8">
        <v>0</v>
      </c>
      <c r="D89" s="8">
        <v>0</v>
      </c>
      <c r="E89" s="8">
        <v>0</v>
      </c>
      <c r="F89" s="8">
        <v>0</v>
      </c>
      <c r="G89" s="106">
        <v>0</v>
      </c>
      <c r="H89" s="8" t="str">
        <f t="shared" si="1"/>
        <v>OK</v>
      </c>
      <c r="I89" s="8" t="str">
        <f t="shared" si="2"/>
        <v>OK</v>
      </c>
      <c r="J89" s="8" t="str">
        <f t="shared" si="3"/>
        <v>OK</v>
      </c>
      <c r="K89" s="8" t="str">
        <f t="shared" si="4"/>
        <v>OK</v>
      </c>
      <c r="L89" s="8" t="str">
        <f t="shared" si="5"/>
        <v>OK</v>
      </c>
      <c r="M89" s="8" t="str">
        <f t="shared" si="6"/>
        <v>OK</v>
      </c>
    </row>
    <row r="90" spans="1:13" x14ac:dyDescent="0.25">
      <c r="A90">
        <v>25</v>
      </c>
      <c r="B90" s="110">
        <v>0</v>
      </c>
      <c r="C90" s="8">
        <v>1</v>
      </c>
      <c r="D90" s="8">
        <v>0</v>
      </c>
      <c r="E90" s="8">
        <v>0</v>
      </c>
      <c r="F90" s="8">
        <v>0</v>
      </c>
      <c r="G90" s="106">
        <v>1</v>
      </c>
      <c r="H90" s="8" t="str">
        <f t="shared" si="1"/>
        <v>OK</v>
      </c>
      <c r="I90" s="8" t="str">
        <f t="shared" si="2"/>
        <v>NOK</v>
      </c>
      <c r="J90" s="8" t="str">
        <f t="shared" si="3"/>
        <v>OK</v>
      </c>
      <c r="K90" s="8" t="str">
        <f t="shared" si="4"/>
        <v>OK</v>
      </c>
      <c r="L90" s="8" t="str">
        <f t="shared" si="5"/>
        <v>OK</v>
      </c>
      <c r="M90" s="8" t="str">
        <f t="shared" si="6"/>
        <v>NOK</v>
      </c>
    </row>
    <row r="91" spans="1:13" x14ac:dyDescent="0.25">
      <c r="A91">
        <v>26</v>
      </c>
      <c r="B91" s="110">
        <v>0</v>
      </c>
      <c r="C91" s="8">
        <v>1</v>
      </c>
      <c r="D91" s="8">
        <v>0</v>
      </c>
      <c r="E91" s="8">
        <v>0</v>
      </c>
      <c r="F91" s="8">
        <v>1</v>
      </c>
      <c r="G91" s="106">
        <v>0</v>
      </c>
      <c r="H91" s="8" t="str">
        <f t="shared" si="1"/>
        <v>OK</v>
      </c>
      <c r="I91" s="8" t="str">
        <f t="shared" si="2"/>
        <v>NOK</v>
      </c>
      <c r="J91" s="8" t="str">
        <f t="shared" si="3"/>
        <v>OK</v>
      </c>
      <c r="K91" s="8" t="str">
        <f t="shared" si="4"/>
        <v>OK</v>
      </c>
      <c r="L91" s="8" t="str">
        <f t="shared" si="5"/>
        <v>NOK</v>
      </c>
      <c r="M91" s="8" t="str">
        <f t="shared" si="6"/>
        <v>OK</v>
      </c>
    </row>
    <row r="92" spans="1:13" x14ac:dyDescent="0.25">
      <c r="A92">
        <v>27</v>
      </c>
      <c r="B92" s="110">
        <v>0</v>
      </c>
      <c r="C92" s="8">
        <v>1</v>
      </c>
      <c r="D92" s="8">
        <v>0</v>
      </c>
      <c r="E92" s="8">
        <v>1</v>
      </c>
      <c r="F92" s="8">
        <v>1</v>
      </c>
      <c r="G92" s="106">
        <v>1</v>
      </c>
      <c r="H92" s="8" t="str">
        <f t="shared" si="1"/>
        <v>OK</v>
      </c>
      <c r="I92" s="8" t="str">
        <f t="shared" si="2"/>
        <v>NOK</v>
      </c>
      <c r="J92" s="8" t="str">
        <f t="shared" si="3"/>
        <v>OK</v>
      </c>
      <c r="K92" s="8" t="str">
        <f t="shared" si="4"/>
        <v>NOK</v>
      </c>
      <c r="L92" s="8" t="str">
        <f t="shared" si="5"/>
        <v>NOK</v>
      </c>
      <c r="M92" s="8" t="str">
        <f t="shared" si="6"/>
        <v>NOK</v>
      </c>
    </row>
    <row r="93" spans="1:13" x14ac:dyDescent="0.25">
      <c r="A93">
        <v>28</v>
      </c>
      <c r="B93" s="110">
        <v>0</v>
      </c>
      <c r="C93" s="8">
        <v>1</v>
      </c>
      <c r="D93" s="8">
        <v>1</v>
      </c>
      <c r="E93" s="8">
        <v>1</v>
      </c>
      <c r="F93" s="8">
        <v>0</v>
      </c>
      <c r="G93" s="106">
        <v>0</v>
      </c>
      <c r="H93" s="8" t="str">
        <f t="shared" si="1"/>
        <v>OK</v>
      </c>
      <c r="I93" s="8" t="str">
        <f t="shared" si="2"/>
        <v>NOK</v>
      </c>
      <c r="J93" s="8" t="str">
        <f t="shared" si="3"/>
        <v>NOK</v>
      </c>
      <c r="K93" s="8" t="str">
        <f t="shared" si="4"/>
        <v>NOK</v>
      </c>
      <c r="L93" s="8" t="str">
        <f t="shared" si="5"/>
        <v>OK</v>
      </c>
      <c r="M93" s="8" t="str">
        <f t="shared" si="6"/>
        <v>OK</v>
      </c>
    </row>
    <row r="94" spans="1:13" x14ac:dyDescent="0.25">
      <c r="A94">
        <v>29</v>
      </c>
      <c r="B94" s="110">
        <v>0</v>
      </c>
      <c r="C94" s="8">
        <v>1</v>
      </c>
      <c r="D94" s="8">
        <v>1</v>
      </c>
      <c r="E94" s="8">
        <v>1</v>
      </c>
      <c r="F94" s="8">
        <v>0</v>
      </c>
      <c r="G94" s="106">
        <v>1</v>
      </c>
      <c r="H94" s="8" t="str">
        <f t="shared" si="1"/>
        <v>OK</v>
      </c>
      <c r="I94" s="8" t="str">
        <f t="shared" si="2"/>
        <v>NOK</v>
      </c>
      <c r="J94" s="8" t="str">
        <f t="shared" si="3"/>
        <v>NOK</v>
      </c>
      <c r="K94" s="8" t="str">
        <f t="shared" si="4"/>
        <v>NOK</v>
      </c>
      <c r="L94" s="8" t="str">
        <f t="shared" si="5"/>
        <v>OK</v>
      </c>
      <c r="M94" s="8" t="str">
        <f t="shared" si="6"/>
        <v>NOK</v>
      </c>
    </row>
    <row r="95" spans="1:13" x14ac:dyDescent="0.25">
      <c r="A95">
        <v>30</v>
      </c>
      <c r="B95" s="110">
        <v>1</v>
      </c>
      <c r="C95" s="8">
        <v>0</v>
      </c>
      <c r="D95" s="8">
        <v>1</v>
      </c>
      <c r="E95" s="8">
        <v>0</v>
      </c>
      <c r="F95" s="8">
        <v>1</v>
      </c>
      <c r="G95" s="106">
        <v>0</v>
      </c>
      <c r="H95" s="8" t="str">
        <f t="shared" si="1"/>
        <v>NOK</v>
      </c>
      <c r="I95" s="8" t="str">
        <f t="shared" si="2"/>
        <v>OK</v>
      </c>
      <c r="J95" s="8" t="str">
        <f t="shared" si="3"/>
        <v>NOK</v>
      </c>
      <c r="K95" s="8" t="str">
        <f t="shared" si="4"/>
        <v>OK</v>
      </c>
      <c r="L95" s="8" t="str">
        <f t="shared" si="5"/>
        <v>NOK</v>
      </c>
      <c r="M95" s="8" t="str">
        <f t="shared" si="6"/>
        <v>OK</v>
      </c>
    </row>
    <row r="96" spans="1:13" x14ac:dyDescent="0.25">
      <c r="A96">
        <v>31</v>
      </c>
      <c r="B96" s="110">
        <v>1</v>
      </c>
      <c r="C96" s="8">
        <v>0</v>
      </c>
      <c r="D96" s="8">
        <v>1</v>
      </c>
      <c r="E96" s="8">
        <v>0</v>
      </c>
      <c r="F96" s="8">
        <v>1</v>
      </c>
      <c r="G96" s="106">
        <v>1</v>
      </c>
      <c r="H96" s="8" t="str">
        <f t="shared" si="1"/>
        <v>NOK</v>
      </c>
      <c r="I96" s="8" t="str">
        <f t="shared" si="2"/>
        <v>OK</v>
      </c>
      <c r="J96" s="8" t="str">
        <f t="shared" si="3"/>
        <v>NOK</v>
      </c>
      <c r="K96" s="8" t="str">
        <f t="shared" si="4"/>
        <v>OK</v>
      </c>
      <c r="L96" s="8" t="str">
        <f t="shared" si="5"/>
        <v>NOK</v>
      </c>
      <c r="M96" s="8" t="str">
        <f t="shared" si="6"/>
        <v>NOK</v>
      </c>
    </row>
    <row r="97" spans="1:13" x14ac:dyDescent="0.25">
      <c r="A97">
        <v>32</v>
      </c>
      <c r="B97" s="110">
        <v>1</v>
      </c>
      <c r="C97" s="8">
        <v>0</v>
      </c>
      <c r="D97" s="8">
        <v>0</v>
      </c>
      <c r="E97" s="8">
        <v>0</v>
      </c>
      <c r="F97" s="8">
        <v>0</v>
      </c>
      <c r="G97" s="106">
        <v>0</v>
      </c>
      <c r="H97" s="8" t="str">
        <f t="shared" si="1"/>
        <v>NOK</v>
      </c>
      <c r="I97" s="8" t="str">
        <f t="shared" si="2"/>
        <v>OK</v>
      </c>
      <c r="J97" s="8" t="str">
        <f t="shared" si="3"/>
        <v>OK</v>
      </c>
      <c r="K97" s="8" t="str">
        <f t="shared" si="4"/>
        <v>OK</v>
      </c>
      <c r="L97" s="8" t="str">
        <f t="shared" si="5"/>
        <v>OK</v>
      </c>
      <c r="M97" s="8" t="str">
        <f t="shared" si="6"/>
        <v>OK</v>
      </c>
    </row>
    <row r="98" spans="1:13" x14ac:dyDescent="0.25">
      <c r="A98">
        <v>33</v>
      </c>
      <c r="B98" s="110">
        <v>1</v>
      </c>
      <c r="C98" s="8">
        <v>0</v>
      </c>
      <c r="D98" s="8">
        <v>0</v>
      </c>
      <c r="E98" s="8">
        <v>1</v>
      </c>
      <c r="F98" s="8">
        <v>0</v>
      </c>
      <c r="G98" s="106">
        <v>1</v>
      </c>
      <c r="H98" s="8" t="str">
        <f t="shared" si="1"/>
        <v>NOK</v>
      </c>
      <c r="I98" s="8" t="str">
        <f t="shared" si="2"/>
        <v>OK</v>
      </c>
      <c r="J98" s="8" t="str">
        <f t="shared" si="3"/>
        <v>OK</v>
      </c>
      <c r="K98" s="8" t="str">
        <f t="shared" si="4"/>
        <v>NOK</v>
      </c>
      <c r="L98" s="8" t="str">
        <f t="shared" si="5"/>
        <v>OK</v>
      </c>
      <c r="M98" s="8" t="str">
        <f t="shared" si="6"/>
        <v>NOK</v>
      </c>
    </row>
    <row r="99" spans="1:13" x14ac:dyDescent="0.25">
      <c r="A99">
        <v>34</v>
      </c>
      <c r="B99" s="110">
        <v>1</v>
      </c>
      <c r="C99" s="8">
        <v>0</v>
      </c>
      <c r="D99" s="8">
        <v>0</v>
      </c>
      <c r="E99" s="8">
        <v>1</v>
      </c>
      <c r="F99" s="8">
        <v>1</v>
      </c>
      <c r="G99" s="106">
        <v>0</v>
      </c>
      <c r="H99" s="8" t="str">
        <f t="shared" si="1"/>
        <v>NOK</v>
      </c>
      <c r="I99" s="8" t="str">
        <f t="shared" si="2"/>
        <v>OK</v>
      </c>
      <c r="J99" s="8" t="str">
        <f t="shared" si="3"/>
        <v>OK</v>
      </c>
      <c r="K99" s="8" t="str">
        <f t="shared" si="4"/>
        <v>NOK</v>
      </c>
      <c r="L99" s="8" t="str">
        <f t="shared" si="5"/>
        <v>NOK</v>
      </c>
      <c r="M99" s="8" t="str">
        <f t="shared" si="6"/>
        <v>OK</v>
      </c>
    </row>
    <row r="100" spans="1:13" x14ac:dyDescent="0.25">
      <c r="A100">
        <v>35</v>
      </c>
      <c r="B100" s="110">
        <v>1</v>
      </c>
      <c r="C100" s="8">
        <v>1</v>
      </c>
      <c r="D100" s="8">
        <v>0</v>
      </c>
      <c r="E100" s="8">
        <v>1</v>
      </c>
      <c r="F100" s="8">
        <v>1</v>
      </c>
      <c r="G100" s="106">
        <v>1</v>
      </c>
      <c r="H100" s="8" t="str">
        <f t="shared" si="1"/>
        <v>NOK</v>
      </c>
      <c r="I100" s="8" t="str">
        <f t="shared" si="2"/>
        <v>NOK</v>
      </c>
      <c r="J100" s="8" t="str">
        <f t="shared" si="3"/>
        <v>OK</v>
      </c>
      <c r="K100" s="8" t="str">
        <f t="shared" si="4"/>
        <v>NOK</v>
      </c>
      <c r="L100" s="8" t="str">
        <f t="shared" si="5"/>
        <v>NOK</v>
      </c>
      <c r="M100" s="8" t="str">
        <f t="shared" si="6"/>
        <v>NOK</v>
      </c>
    </row>
    <row r="101" spans="1:13" x14ac:dyDescent="0.25">
      <c r="A101">
        <v>36</v>
      </c>
      <c r="B101" s="110">
        <v>0</v>
      </c>
      <c r="C101" s="8">
        <v>1</v>
      </c>
      <c r="D101" s="8">
        <v>1</v>
      </c>
      <c r="E101" s="8">
        <v>0</v>
      </c>
      <c r="F101" s="8">
        <v>0</v>
      </c>
      <c r="G101" s="106">
        <v>0</v>
      </c>
      <c r="H101" s="8" t="str">
        <f t="shared" si="1"/>
        <v>OK</v>
      </c>
      <c r="I101" s="8" t="str">
        <f t="shared" si="2"/>
        <v>NOK</v>
      </c>
      <c r="J101" s="8" t="str">
        <f t="shared" si="3"/>
        <v>NOK</v>
      </c>
      <c r="K101" s="8" t="str">
        <f t="shared" si="4"/>
        <v>OK</v>
      </c>
      <c r="L101" s="8" t="str">
        <f t="shared" si="5"/>
        <v>OK</v>
      </c>
      <c r="M101" s="8" t="str">
        <f t="shared" si="6"/>
        <v>OK</v>
      </c>
    </row>
    <row r="102" spans="1:13" x14ac:dyDescent="0.25">
      <c r="A102">
        <v>37</v>
      </c>
      <c r="B102" s="110">
        <v>0</v>
      </c>
      <c r="C102" s="8">
        <v>1</v>
      </c>
      <c r="D102" s="8">
        <v>1</v>
      </c>
      <c r="E102" s="8">
        <v>0</v>
      </c>
      <c r="F102" s="8">
        <v>0</v>
      </c>
      <c r="G102" s="106">
        <v>1</v>
      </c>
      <c r="H102" s="8" t="str">
        <f t="shared" si="1"/>
        <v>OK</v>
      </c>
      <c r="I102" s="8" t="str">
        <f t="shared" si="2"/>
        <v>NOK</v>
      </c>
      <c r="J102" s="8" t="str">
        <f t="shared" si="3"/>
        <v>NOK</v>
      </c>
      <c r="K102" s="8" t="str">
        <f t="shared" si="4"/>
        <v>OK</v>
      </c>
      <c r="L102" s="8" t="str">
        <f t="shared" si="5"/>
        <v>OK</v>
      </c>
      <c r="M102" s="8" t="str">
        <f t="shared" si="6"/>
        <v>NOK</v>
      </c>
    </row>
    <row r="103" spans="1:13" x14ac:dyDescent="0.25">
      <c r="A103">
        <v>38</v>
      </c>
      <c r="B103" s="110">
        <v>0</v>
      </c>
      <c r="C103" s="8">
        <v>1</v>
      </c>
      <c r="D103" s="8">
        <v>1</v>
      </c>
      <c r="E103" s="8">
        <v>0</v>
      </c>
      <c r="F103" s="8">
        <v>1</v>
      </c>
      <c r="G103" s="106">
        <v>0</v>
      </c>
      <c r="H103" s="8" t="str">
        <f t="shared" si="1"/>
        <v>OK</v>
      </c>
      <c r="I103" s="8" t="str">
        <f t="shared" si="2"/>
        <v>NOK</v>
      </c>
      <c r="J103" s="8" t="str">
        <f t="shared" si="3"/>
        <v>NOK</v>
      </c>
      <c r="K103" s="8" t="str">
        <f t="shared" si="4"/>
        <v>OK</v>
      </c>
      <c r="L103" s="8" t="str">
        <f t="shared" si="5"/>
        <v>NOK</v>
      </c>
      <c r="M103" s="8" t="str">
        <f t="shared" si="6"/>
        <v>OK</v>
      </c>
    </row>
    <row r="104" spans="1:13" x14ac:dyDescent="0.25">
      <c r="A104">
        <v>39</v>
      </c>
      <c r="B104" s="110">
        <v>0</v>
      </c>
      <c r="C104" s="8">
        <v>1</v>
      </c>
      <c r="D104" s="8">
        <v>1</v>
      </c>
      <c r="E104" s="8">
        <v>1</v>
      </c>
      <c r="F104" s="8">
        <v>1</v>
      </c>
      <c r="G104" s="106">
        <v>1</v>
      </c>
      <c r="H104" s="8" t="str">
        <f t="shared" si="1"/>
        <v>OK</v>
      </c>
      <c r="I104" s="8" t="str">
        <f t="shared" si="2"/>
        <v>NOK</v>
      </c>
      <c r="J104" s="8" t="str">
        <f t="shared" si="3"/>
        <v>NOK</v>
      </c>
      <c r="K104" s="8" t="str">
        <f t="shared" si="4"/>
        <v>NOK</v>
      </c>
      <c r="L104" s="8" t="str">
        <f t="shared" si="5"/>
        <v>NOK</v>
      </c>
      <c r="M104" s="8" t="str">
        <f t="shared" si="6"/>
        <v>NOK</v>
      </c>
    </row>
    <row r="105" spans="1:13" x14ac:dyDescent="0.25">
      <c r="A105">
        <v>40</v>
      </c>
      <c r="B105" s="110">
        <v>0</v>
      </c>
      <c r="C105" s="8">
        <v>0</v>
      </c>
      <c r="D105" s="8">
        <v>0</v>
      </c>
      <c r="E105" s="8">
        <v>1</v>
      </c>
      <c r="F105" s="8">
        <v>0</v>
      </c>
      <c r="G105" s="106">
        <v>0</v>
      </c>
      <c r="H105" s="8" t="str">
        <f t="shared" si="1"/>
        <v>OK</v>
      </c>
      <c r="I105" s="8" t="str">
        <f t="shared" si="2"/>
        <v>OK</v>
      </c>
      <c r="J105" s="8" t="str">
        <f t="shared" si="3"/>
        <v>OK</v>
      </c>
      <c r="K105" s="8" t="str">
        <f t="shared" si="4"/>
        <v>NOK</v>
      </c>
      <c r="L105" s="8" t="str">
        <f t="shared" si="5"/>
        <v>OK</v>
      </c>
      <c r="M105" s="8" t="str">
        <f t="shared" si="6"/>
        <v>OK</v>
      </c>
    </row>
    <row r="106" spans="1:13" x14ac:dyDescent="0.25">
      <c r="A106">
        <v>41</v>
      </c>
      <c r="B106" s="110">
        <v>0</v>
      </c>
      <c r="C106" s="8">
        <v>0</v>
      </c>
      <c r="D106" s="8">
        <v>0</v>
      </c>
      <c r="E106" s="8">
        <v>1</v>
      </c>
      <c r="F106" s="8">
        <v>0</v>
      </c>
      <c r="G106" s="106">
        <v>1</v>
      </c>
      <c r="H106" s="8" t="str">
        <f t="shared" si="1"/>
        <v>OK</v>
      </c>
      <c r="I106" s="8" t="str">
        <f t="shared" si="2"/>
        <v>OK</v>
      </c>
      <c r="J106" s="8" t="str">
        <f t="shared" si="3"/>
        <v>OK</v>
      </c>
      <c r="K106" s="8" t="str">
        <f t="shared" si="4"/>
        <v>NOK</v>
      </c>
      <c r="L106" s="8" t="str">
        <f t="shared" si="5"/>
        <v>OK</v>
      </c>
      <c r="M106" s="8" t="str">
        <f t="shared" si="6"/>
        <v>NOK</v>
      </c>
    </row>
    <row r="107" spans="1:13" x14ac:dyDescent="0.25">
      <c r="A107">
        <v>42</v>
      </c>
      <c r="B107" s="110">
        <v>1</v>
      </c>
      <c r="C107" s="8">
        <v>0</v>
      </c>
      <c r="D107" s="8">
        <v>0</v>
      </c>
      <c r="E107" s="8">
        <v>0</v>
      </c>
      <c r="F107" s="8">
        <v>1</v>
      </c>
      <c r="G107" s="106">
        <v>0</v>
      </c>
      <c r="H107" s="8" t="str">
        <f t="shared" si="1"/>
        <v>NOK</v>
      </c>
      <c r="I107" s="8" t="str">
        <f t="shared" si="2"/>
        <v>OK</v>
      </c>
      <c r="J107" s="8" t="str">
        <f t="shared" si="3"/>
        <v>OK</v>
      </c>
      <c r="K107" s="8" t="str">
        <f t="shared" si="4"/>
        <v>OK</v>
      </c>
      <c r="L107" s="8" t="str">
        <f t="shared" si="5"/>
        <v>NOK</v>
      </c>
      <c r="M107" s="8" t="str">
        <f t="shared" si="6"/>
        <v>OK</v>
      </c>
    </row>
    <row r="108" spans="1:13" x14ac:dyDescent="0.25">
      <c r="A108">
        <v>43</v>
      </c>
      <c r="B108" s="110">
        <v>1</v>
      </c>
      <c r="C108" s="8">
        <v>0</v>
      </c>
      <c r="D108" s="8">
        <v>0</v>
      </c>
      <c r="E108" s="8">
        <v>0</v>
      </c>
      <c r="F108" s="8">
        <v>1</v>
      </c>
      <c r="G108" s="106">
        <v>1</v>
      </c>
      <c r="H108" s="8" t="str">
        <f t="shared" si="1"/>
        <v>NOK</v>
      </c>
      <c r="I108" s="8" t="str">
        <f t="shared" si="2"/>
        <v>OK</v>
      </c>
      <c r="J108" s="8" t="str">
        <f t="shared" si="3"/>
        <v>OK</v>
      </c>
      <c r="K108" s="8" t="str">
        <f t="shared" si="4"/>
        <v>OK</v>
      </c>
      <c r="L108" s="8" t="str">
        <f t="shared" si="5"/>
        <v>NOK</v>
      </c>
      <c r="M108" s="8" t="str">
        <f t="shared" si="6"/>
        <v>NOK</v>
      </c>
    </row>
    <row r="109" spans="1:13" x14ac:dyDescent="0.25">
      <c r="A109">
        <v>44</v>
      </c>
      <c r="B109" s="110">
        <v>1</v>
      </c>
      <c r="C109" s="8">
        <v>0</v>
      </c>
      <c r="D109" s="8">
        <v>1</v>
      </c>
      <c r="E109" s="8">
        <v>0</v>
      </c>
      <c r="F109" s="8">
        <v>0</v>
      </c>
      <c r="G109" s="106">
        <v>0</v>
      </c>
      <c r="H109" s="8" t="str">
        <f t="shared" si="1"/>
        <v>NOK</v>
      </c>
      <c r="I109" s="8" t="str">
        <f t="shared" si="2"/>
        <v>OK</v>
      </c>
      <c r="J109" s="8" t="str">
        <f t="shared" si="3"/>
        <v>NOK</v>
      </c>
      <c r="K109" s="8" t="str">
        <f t="shared" si="4"/>
        <v>OK</v>
      </c>
      <c r="L109" s="8" t="str">
        <f t="shared" si="5"/>
        <v>OK</v>
      </c>
      <c r="M109" s="8" t="str">
        <f t="shared" si="6"/>
        <v>OK</v>
      </c>
    </row>
    <row r="110" spans="1:13" x14ac:dyDescent="0.25">
      <c r="A110">
        <v>45</v>
      </c>
      <c r="B110" s="110">
        <v>1</v>
      </c>
      <c r="C110" s="8">
        <v>1</v>
      </c>
      <c r="D110" s="8">
        <v>1</v>
      </c>
      <c r="E110" s="8">
        <v>1</v>
      </c>
      <c r="F110" s="8">
        <v>0</v>
      </c>
      <c r="G110" s="106">
        <v>1</v>
      </c>
      <c r="H110" s="8" t="str">
        <f t="shared" si="1"/>
        <v>NOK</v>
      </c>
      <c r="I110" s="8" t="str">
        <f t="shared" si="2"/>
        <v>NOK</v>
      </c>
      <c r="J110" s="8" t="str">
        <f t="shared" si="3"/>
        <v>NOK</v>
      </c>
      <c r="K110" s="8" t="str">
        <f t="shared" si="4"/>
        <v>NOK</v>
      </c>
      <c r="L110" s="8" t="str">
        <f t="shared" si="5"/>
        <v>OK</v>
      </c>
      <c r="M110" s="8" t="str">
        <f t="shared" si="6"/>
        <v>NOK</v>
      </c>
    </row>
    <row r="111" spans="1:13" x14ac:dyDescent="0.25">
      <c r="A111">
        <v>46</v>
      </c>
      <c r="B111" s="110">
        <v>1</v>
      </c>
      <c r="C111" s="8">
        <v>1</v>
      </c>
      <c r="D111" s="8">
        <v>1</v>
      </c>
      <c r="E111" s="8">
        <v>1</v>
      </c>
      <c r="F111" s="8">
        <v>1</v>
      </c>
      <c r="G111" s="106">
        <v>0</v>
      </c>
      <c r="H111" s="8" t="str">
        <f t="shared" si="1"/>
        <v>NOK</v>
      </c>
      <c r="I111" s="8" t="str">
        <f t="shared" si="2"/>
        <v>NOK</v>
      </c>
      <c r="J111" s="8" t="str">
        <f t="shared" si="3"/>
        <v>NOK</v>
      </c>
      <c r="K111" s="8" t="str">
        <f t="shared" si="4"/>
        <v>NOK</v>
      </c>
      <c r="L111" s="8" t="str">
        <f t="shared" si="5"/>
        <v>NOK</v>
      </c>
      <c r="M111" s="8" t="str">
        <f t="shared" si="6"/>
        <v>OK</v>
      </c>
    </row>
    <row r="112" spans="1:13" x14ac:dyDescent="0.25">
      <c r="A112">
        <v>47</v>
      </c>
      <c r="B112" s="110">
        <v>1</v>
      </c>
      <c r="C112" s="8">
        <v>1</v>
      </c>
      <c r="D112" s="8">
        <v>1</v>
      </c>
      <c r="E112" s="8">
        <v>1</v>
      </c>
      <c r="F112" s="8">
        <v>1</v>
      </c>
      <c r="G112" s="106">
        <v>1</v>
      </c>
      <c r="H112" s="8" t="str">
        <f t="shared" si="1"/>
        <v>NOK</v>
      </c>
      <c r="I112" s="8" t="str">
        <f t="shared" si="2"/>
        <v>NOK</v>
      </c>
      <c r="J112" s="8" t="str">
        <f t="shared" si="3"/>
        <v>NOK</v>
      </c>
      <c r="K112" s="8" t="str">
        <f t="shared" si="4"/>
        <v>NOK</v>
      </c>
      <c r="L112" s="8" t="str">
        <f t="shared" si="5"/>
        <v>NOK</v>
      </c>
      <c r="M112" s="8" t="str">
        <f t="shared" si="6"/>
        <v>NOK</v>
      </c>
    </row>
    <row r="113" spans="1:13" x14ac:dyDescent="0.25">
      <c r="A113">
        <v>48</v>
      </c>
      <c r="B113" s="110">
        <v>0</v>
      </c>
      <c r="C113" s="8">
        <v>1</v>
      </c>
      <c r="D113" s="8">
        <v>0</v>
      </c>
      <c r="E113" s="8">
        <v>0</v>
      </c>
      <c r="F113" s="8">
        <v>0</v>
      </c>
      <c r="G113" s="106">
        <v>0</v>
      </c>
      <c r="H113" s="8" t="str">
        <f t="shared" ref="H113:H128" si="7">IF(B113=0,"OK",IF(B113=1,"NOK"))</f>
        <v>OK</v>
      </c>
      <c r="I113" s="8" t="str">
        <f t="shared" ref="I113:I128" si="8">IF(C113=0,"OK",IF(C113=1,"NOK"))</f>
        <v>NOK</v>
      </c>
      <c r="J113" s="8" t="str">
        <f t="shared" ref="J113:J128" si="9">IF(D113=0,"OK",IF(D113=1,"NOK"))</f>
        <v>OK</v>
      </c>
      <c r="K113" s="8" t="str">
        <f t="shared" ref="K113:K128" si="10">IF(E113=0,"OK",IF(E113=1,"NOK"))</f>
        <v>OK</v>
      </c>
      <c r="L113" s="8" t="str">
        <f t="shared" ref="L113:L128" si="11">IF(F113=0,"OK",IF(F113=1,"NOK"))</f>
        <v>OK</v>
      </c>
      <c r="M113" s="8" t="str">
        <f t="shared" ref="M113:M128" si="12">IF(G113=0,"OK",IF(G113=1,"NOK"))</f>
        <v>OK</v>
      </c>
    </row>
    <row r="114" spans="1:13" x14ac:dyDescent="0.25">
      <c r="A114">
        <v>49</v>
      </c>
      <c r="B114" s="110">
        <v>0</v>
      </c>
      <c r="C114" s="8">
        <v>1</v>
      </c>
      <c r="D114" s="8">
        <v>0</v>
      </c>
      <c r="E114" s="8">
        <v>0</v>
      </c>
      <c r="F114" s="8">
        <v>0</v>
      </c>
      <c r="G114" s="106">
        <v>1</v>
      </c>
      <c r="H114" s="8" t="str">
        <f t="shared" si="7"/>
        <v>OK</v>
      </c>
      <c r="I114" s="8" t="str">
        <f t="shared" si="8"/>
        <v>NOK</v>
      </c>
      <c r="J114" s="8" t="str">
        <f t="shared" si="9"/>
        <v>OK</v>
      </c>
      <c r="K114" s="8" t="str">
        <f t="shared" si="10"/>
        <v>OK</v>
      </c>
      <c r="L114" s="8" t="str">
        <f t="shared" si="11"/>
        <v>OK</v>
      </c>
      <c r="M114" s="8" t="str">
        <f t="shared" si="12"/>
        <v>NOK</v>
      </c>
    </row>
    <row r="115" spans="1:13" x14ac:dyDescent="0.25">
      <c r="A115">
        <v>50</v>
      </c>
      <c r="B115" s="110">
        <v>0</v>
      </c>
      <c r="C115" s="8">
        <v>0</v>
      </c>
      <c r="D115" s="8">
        <v>0</v>
      </c>
      <c r="E115" s="8">
        <v>0</v>
      </c>
      <c r="F115" s="8">
        <v>1</v>
      </c>
      <c r="G115" s="106">
        <v>0</v>
      </c>
      <c r="H115" s="8" t="str">
        <f t="shared" si="7"/>
        <v>OK</v>
      </c>
      <c r="I115" s="8" t="str">
        <f t="shared" si="8"/>
        <v>OK</v>
      </c>
      <c r="J115" s="8" t="str">
        <f t="shared" si="9"/>
        <v>OK</v>
      </c>
      <c r="K115" s="8" t="str">
        <f t="shared" si="10"/>
        <v>OK</v>
      </c>
      <c r="L115" s="8" t="str">
        <f t="shared" si="11"/>
        <v>NOK</v>
      </c>
      <c r="M115" s="8" t="str">
        <f t="shared" si="12"/>
        <v>OK</v>
      </c>
    </row>
    <row r="116" spans="1:13" x14ac:dyDescent="0.25">
      <c r="A116">
        <v>51</v>
      </c>
      <c r="B116" s="110">
        <v>0</v>
      </c>
      <c r="C116" s="8">
        <v>0</v>
      </c>
      <c r="D116" s="8">
        <v>0</v>
      </c>
      <c r="E116" s="8">
        <v>1</v>
      </c>
      <c r="F116" s="8">
        <v>1</v>
      </c>
      <c r="G116" s="106">
        <v>1</v>
      </c>
      <c r="H116" s="8" t="str">
        <f t="shared" si="7"/>
        <v>OK</v>
      </c>
      <c r="I116" s="8" t="str">
        <f t="shared" si="8"/>
        <v>OK</v>
      </c>
      <c r="J116" s="8" t="str">
        <f t="shared" si="9"/>
        <v>OK</v>
      </c>
      <c r="K116" s="8" t="str">
        <f t="shared" si="10"/>
        <v>NOK</v>
      </c>
      <c r="L116" s="8" t="str">
        <f t="shared" si="11"/>
        <v>NOK</v>
      </c>
      <c r="M116" s="8" t="str">
        <f t="shared" si="12"/>
        <v>NOK</v>
      </c>
    </row>
    <row r="117" spans="1:13" x14ac:dyDescent="0.25">
      <c r="A117">
        <v>52</v>
      </c>
      <c r="B117" s="110">
        <v>0</v>
      </c>
      <c r="C117" s="8">
        <v>0</v>
      </c>
      <c r="D117" s="8">
        <v>1</v>
      </c>
      <c r="E117" s="8">
        <v>1</v>
      </c>
      <c r="F117" s="8">
        <v>0</v>
      </c>
      <c r="G117" s="106">
        <v>0</v>
      </c>
      <c r="H117" s="8" t="str">
        <f t="shared" si="7"/>
        <v>OK</v>
      </c>
      <c r="I117" s="8" t="str">
        <f t="shared" si="8"/>
        <v>OK</v>
      </c>
      <c r="J117" s="8" t="str">
        <f t="shared" si="9"/>
        <v>NOK</v>
      </c>
      <c r="K117" s="8" t="str">
        <f t="shared" si="10"/>
        <v>NOK</v>
      </c>
      <c r="L117" s="8" t="str">
        <f t="shared" si="11"/>
        <v>OK</v>
      </c>
      <c r="M117" s="8" t="str">
        <f t="shared" si="12"/>
        <v>OK</v>
      </c>
    </row>
    <row r="118" spans="1:13" x14ac:dyDescent="0.25">
      <c r="A118">
        <v>53</v>
      </c>
      <c r="B118" s="110">
        <v>0</v>
      </c>
      <c r="C118" s="8">
        <v>0</v>
      </c>
      <c r="D118" s="8">
        <v>1</v>
      </c>
      <c r="E118" s="8">
        <v>1</v>
      </c>
      <c r="F118" s="8">
        <v>0</v>
      </c>
      <c r="G118" s="106">
        <v>1</v>
      </c>
      <c r="H118" s="8" t="str">
        <f t="shared" si="7"/>
        <v>OK</v>
      </c>
      <c r="I118" s="8" t="str">
        <f t="shared" si="8"/>
        <v>OK</v>
      </c>
      <c r="J118" s="8" t="str">
        <f t="shared" si="9"/>
        <v>NOK</v>
      </c>
      <c r="K118" s="8" t="str">
        <f t="shared" si="10"/>
        <v>NOK</v>
      </c>
      <c r="L118" s="8" t="str">
        <f t="shared" si="11"/>
        <v>OK</v>
      </c>
      <c r="M118" s="8" t="str">
        <f t="shared" si="12"/>
        <v>NOK</v>
      </c>
    </row>
    <row r="119" spans="1:13" x14ac:dyDescent="0.25">
      <c r="A119">
        <v>54</v>
      </c>
      <c r="B119" s="110">
        <v>1</v>
      </c>
      <c r="C119" s="8">
        <v>0</v>
      </c>
      <c r="D119" s="8">
        <v>1</v>
      </c>
      <c r="E119" s="8">
        <v>0</v>
      </c>
      <c r="F119" s="8">
        <v>1</v>
      </c>
      <c r="G119" s="106">
        <v>0</v>
      </c>
      <c r="H119" s="8" t="str">
        <f t="shared" si="7"/>
        <v>NOK</v>
      </c>
      <c r="I119" s="8" t="str">
        <f t="shared" si="8"/>
        <v>OK</v>
      </c>
      <c r="J119" s="8" t="str">
        <f t="shared" si="9"/>
        <v>NOK</v>
      </c>
      <c r="K119" s="8" t="str">
        <f t="shared" si="10"/>
        <v>OK</v>
      </c>
      <c r="L119" s="8" t="str">
        <f t="shared" si="11"/>
        <v>NOK</v>
      </c>
      <c r="M119" s="8" t="str">
        <f t="shared" si="12"/>
        <v>OK</v>
      </c>
    </row>
    <row r="120" spans="1:13" x14ac:dyDescent="0.25">
      <c r="A120">
        <v>55</v>
      </c>
      <c r="B120" s="110">
        <v>1</v>
      </c>
      <c r="C120" s="8">
        <v>1</v>
      </c>
      <c r="D120" s="8">
        <v>1</v>
      </c>
      <c r="E120" s="8">
        <v>0</v>
      </c>
      <c r="F120" s="8">
        <v>1</v>
      </c>
      <c r="G120" s="106">
        <v>1</v>
      </c>
      <c r="H120" s="8" t="str">
        <f t="shared" si="7"/>
        <v>NOK</v>
      </c>
      <c r="I120" s="8" t="str">
        <f t="shared" si="8"/>
        <v>NOK</v>
      </c>
      <c r="J120" s="8" t="str">
        <f t="shared" si="9"/>
        <v>NOK</v>
      </c>
      <c r="K120" s="8" t="str">
        <f t="shared" si="10"/>
        <v>OK</v>
      </c>
      <c r="L120" s="8" t="str">
        <f t="shared" si="11"/>
        <v>NOK</v>
      </c>
      <c r="M120" s="8" t="str">
        <f t="shared" si="12"/>
        <v>NOK</v>
      </c>
    </row>
    <row r="121" spans="1:13" x14ac:dyDescent="0.25">
      <c r="A121">
        <v>56</v>
      </c>
      <c r="B121" s="110">
        <v>1</v>
      </c>
      <c r="C121" s="8">
        <v>1</v>
      </c>
      <c r="D121" s="8">
        <v>0</v>
      </c>
      <c r="E121" s="8">
        <v>0</v>
      </c>
      <c r="F121" s="8">
        <v>0</v>
      </c>
      <c r="G121" s="106">
        <v>0</v>
      </c>
      <c r="H121" s="8" t="str">
        <f t="shared" si="7"/>
        <v>NOK</v>
      </c>
      <c r="I121" s="8" t="str">
        <f t="shared" si="8"/>
        <v>NOK</v>
      </c>
      <c r="J121" s="8" t="str">
        <f t="shared" si="9"/>
        <v>OK</v>
      </c>
      <c r="K121" s="8" t="str">
        <f t="shared" si="10"/>
        <v>OK</v>
      </c>
      <c r="L121" s="8" t="str">
        <f t="shared" si="11"/>
        <v>OK</v>
      </c>
      <c r="M121" s="8" t="str">
        <f t="shared" si="12"/>
        <v>OK</v>
      </c>
    </row>
    <row r="122" spans="1:13" x14ac:dyDescent="0.25">
      <c r="A122">
        <v>57</v>
      </c>
      <c r="B122" s="110">
        <v>1</v>
      </c>
      <c r="C122" s="8">
        <v>1</v>
      </c>
      <c r="D122" s="8">
        <v>0</v>
      </c>
      <c r="E122" s="8">
        <v>1</v>
      </c>
      <c r="F122" s="8">
        <v>0</v>
      </c>
      <c r="G122" s="106">
        <v>1</v>
      </c>
      <c r="H122" s="8" t="str">
        <f t="shared" si="7"/>
        <v>NOK</v>
      </c>
      <c r="I122" s="8" t="str">
        <f t="shared" si="8"/>
        <v>NOK</v>
      </c>
      <c r="J122" s="8" t="str">
        <f t="shared" si="9"/>
        <v>OK</v>
      </c>
      <c r="K122" s="8" t="str">
        <f t="shared" si="10"/>
        <v>NOK</v>
      </c>
      <c r="L122" s="8" t="str">
        <f t="shared" si="11"/>
        <v>OK</v>
      </c>
      <c r="M122" s="8" t="str">
        <f t="shared" si="12"/>
        <v>NOK</v>
      </c>
    </row>
    <row r="123" spans="1:13" x14ac:dyDescent="0.25">
      <c r="A123">
        <v>58</v>
      </c>
      <c r="B123" s="110">
        <v>1</v>
      </c>
      <c r="C123" s="8">
        <v>1</v>
      </c>
      <c r="D123" s="8">
        <v>0</v>
      </c>
      <c r="E123" s="8">
        <v>1</v>
      </c>
      <c r="F123" s="8">
        <v>1</v>
      </c>
      <c r="G123" s="106">
        <v>0</v>
      </c>
      <c r="H123" s="8" t="str">
        <f t="shared" si="7"/>
        <v>NOK</v>
      </c>
      <c r="I123" s="8" t="str">
        <f t="shared" si="8"/>
        <v>NOK</v>
      </c>
      <c r="J123" s="8" t="str">
        <f t="shared" si="9"/>
        <v>OK</v>
      </c>
      <c r="K123" s="8" t="str">
        <f t="shared" si="10"/>
        <v>NOK</v>
      </c>
      <c r="L123" s="8" t="str">
        <f t="shared" si="11"/>
        <v>NOK</v>
      </c>
      <c r="M123" s="8" t="str">
        <f t="shared" si="12"/>
        <v>OK</v>
      </c>
    </row>
    <row r="124" spans="1:13" x14ac:dyDescent="0.25">
      <c r="A124">
        <v>59</v>
      </c>
      <c r="B124" s="110">
        <v>1</v>
      </c>
      <c r="C124" s="8">
        <v>1</v>
      </c>
      <c r="D124" s="8">
        <v>0</v>
      </c>
      <c r="E124" s="8">
        <v>1</v>
      </c>
      <c r="F124" s="8">
        <v>1</v>
      </c>
      <c r="G124" s="106">
        <v>1</v>
      </c>
      <c r="H124" s="8" t="str">
        <f t="shared" si="7"/>
        <v>NOK</v>
      </c>
      <c r="I124" s="8" t="str">
        <f t="shared" si="8"/>
        <v>NOK</v>
      </c>
      <c r="J124" s="8" t="str">
        <f t="shared" si="9"/>
        <v>OK</v>
      </c>
      <c r="K124" s="8" t="str">
        <f t="shared" si="10"/>
        <v>NOK</v>
      </c>
      <c r="L124" s="8" t="str">
        <f t="shared" si="11"/>
        <v>NOK</v>
      </c>
      <c r="M124" s="8" t="str">
        <f t="shared" si="12"/>
        <v>NOK</v>
      </c>
    </row>
    <row r="125" spans="1:13" x14ac:dyDescent="0.25">
      <c r="A125">
        <v>60</v>
      </c>
      <c r="B125" s="110">
        <v>0</v>
      </c>
      <c r="C125" s="8">
        <v>0</v>
      </c>
      <c r="D125" s="8">
        <v>1</v>
      </c>
      <c r="E125" s="8">
        <v>0</v>
      </c>
      <c r="F125" s="8">
        <v>0</v>
      </c>
      <c r="G125" s="106">
        <v>0</v>
      </c>
      <c r="H125" s="8" t="str">
        <f t="shared" si="7"/>
        <v>OK</v>
      </c>
      <c r="I125" s="8" t="str">
        <f t="shared" si="8"/>
        <v>OK</v>
      </c>
      <c r="J125" s="8" t="str">
        <f t="shared" si="9"/>
        <v>NOK</v>
      </c>
      <c r="K125" s="8" t="str">
        <f t="shared" si="10"/>
        <v>OK</v>
      </c>
      <c r="L125" s="8" t="str">
        <f t="shared" si="11"/>
        <v>OK</v>
      </c>
      <c r="M125" s="8" t="str">
        <f t="shared" si="12"/>
        <v>OK</v>
      </c>
    </row>
    <row r="126" spans="1:13" x14ac:dyDescent="0.25">
      <c r="A126">
        <v>61</v>
      </c>
      <c r="B126" s="110">
        <v>0</v>
      </c>
      <c r="C126" s="8">
        <v>0</v>
      </c>
      <c r="D126" s="8">
        <v>1</v>
      </c>
      <c r="E126" s="8">
        <v>0</v>
      </c>
      <c r="F126" s="8">
        <v>0</v>
      </c>
      <c r="G126" s="106">
        <v>1</v>
      </c>
      <c r="H126" s="8" t="str">
        <f t="shared" si="7"/>
        <v>OK</v>
      </c>
      <c r="I126" s="8" t="str">
        <f t="shared" si="8"/>
        <v>OK</v>
      </c>
      <c r="J126" s="8" t="str">
        <f t="shared" si="9"/>
        <v>NOK</v>
      </c>
      <c r="K126" s="8" t="str">
        <f t="shared" si="10"/>
        <v>OK</v>
      </c>
      <c r="L126" s="8" t="str">
        <f t="shared" si="11"/>
        <v>OK</v>
      </c>
      <c r="M126" s="8" t="str">
        <f t="shared" si="12"/>
        <v>NOK</v>
      </c>
    </row>
    <row r="127" spans="1:13" x14ac:dyDescent="0.25">
      <c r="A127">
        <v>62</v>
      </c>
      <c r="B127" s="110">
        <v>0</v>
      </c>
      <c r="C127" s="8">
        <v>0</v>
      </c>
      <c r="D127" s="8">
        <v>1</v>
      </c>
      <c r="E127" s="8">
        <v>0</v>
      </c>
      <c r="F127" s="8">
        <v>1</v>
      </c>
      <c r="G127" s="106">
        <v>0</v>
      </c>
      <c r="H127" s="8" t="str">
        <f t="shared" si="7"/>
        <v>OK</v>
      </c>
      <c r="I127" s="8" t="str">
        <f t="shared" si="8"/>
        <v>OK</v>
      </c>
      <c r="J127" s="8" t="str">
        <f t="shared" si="9"/>
        <v>NOK</v>
      </c>
      <c r="K127" s="8" t="str">
        <f t="shared" si="10"/>
        <v>OK</v>
      </c>
      <c r="L127" s="8" t="str">
        <f t="shared" si="11"/>
        <v>NOK</v>
      </c>
      <c r="M127" s="8" t="str">
        <f t="shared" si="12"/>
        <v>OK</v>
      </c>
    </row>
    <row r="128" spans="1:13" x14ac:dyDescent="0.25">
      <c r="A128">
        <v>63</v>
      </c>
      <c r="B128" s="110">
        <v>0</v>
      </c>
      <c r="C128" s="8">
        <v>0</v>
      </c>
      <c r="D128" s="8">
        <v>1</v>
      </c>
      <c r="E128" s="8">
        <v>1</v>
      </c>
      <c r="F128" s="8">
        <v>1</v>
      </c>
      <c r="G128" s="106">
        <v>1</v>
      </c>
      <c r="H128" s="8" t="str">
        <f t="shared" si="7"/>
        <v>OK</v>
      </c>
      <c r="I128" s="8" t="str">
        <f t="shared" si="8"/>
        <v>OK</v>
      </c>
      <c r="J128" s="8" t="str">
        <f t="shared" si="9"/>
        <v>NOK</v>
      </c>
      <c r="K128" s="8" t="str">
        <f t="shared" si="10"/>
        <v>NOK</v>
      </c>
      <c r="L128" s="8" t="str">
        <f t="shared" si="11"/>
        <v>NOK</v>
      </c>
      <c r="M128" s="8" t="str">
        <f t="shared" si="12"/>
        <v>NOK</v>
      </c>
    </row>
    <row r="135" spans="2:14" x14ac:dyDescent="0.25">
      <c r="C135" s="8"/>
      <c r="D135" s="8"/>
      <c r="F135" s="8"/>
    </row>
    <row r="136" spans="2:14" x14ac:dyDescent="0.25">
      <c r="C136" s="8"/>
      <c r="F136" s="8"/>
    </row>
    <row r="137" spans="2:14" x14ac:dyDescent="0.25">
      <c r="C137" s="8"/>
    </row>
    <row r="138" spans="2:14" x14ac:dyDescent="0.25">
      <c r="B138" s="8"/>
      <c r="C138" s="19"/>
      <c r="D138" s="19"/>
      <c r="E138" s="19"/>
      <c r="F138" s="19"/>
      <c r="G138" s="19"/>
      <c r="H138" s="107"/>
      <c r="I138" s="107"/>
      <c r="J138" s="19"/>
      <c r="K138" s="19"/>
      <c r="L138" s="19"/>
      <c r="M138" s="19"/>
      <c r="N138" s="19"/>
    </row>
    <row r="139" spans="2:14" x14ac:dyDescent="0.25">
      <c r="C139" s="8"/>
      <c r="D139" s="8"/>
      <c r="E139" s="8"/>
      <c r="F139" s="8"/>
      <c r="G139" s="8"/>
      <c r="H139" s="108"/>
      <c r="I139" s="108"/>
      <c r="J139" s="8"/>
      <c r="K139" s="8"/>
      <c r="L139" s="8"/>
      <c r="M139" s="8"/>
      <c r="N139" s="8"/>
    </row>
    <row r="140" spans="2:14" x14ac:dyDescent="0.25">
      <c r="C140" s="8"/>
      <c r="D140" s="8"/>
      <c r="E140" s="8"/>
      <c r="F140" s="8"/>
      <c r="G140" s="8"/>
      <c r="H140" s="108"/>
      <c r="I140" s="108"/>
      <c r="J140" s="8"/>
      <c r="K140" s="8"/>
      <c r="L140" s="8"/>
      <c r="M140" s="8"/>
      <c r="N140" s="8"/>
    </row>
    <row r="141" spans="2:14" x14ac:dyDescent="0.25">
      <c r="C141" s="8"/>
      <c r="D141" s="8"/>
      <c r="E141" s="8"/>
      <c r="F141" s="8"/>
      <c r="G141" s="8"/>
      <c r="H141" s="108"/>
      <c r="I141" s="108"/>
      <c r="J141" s="8"/>
      <c r="K141" s="8"/>
      <c r="L141" s="8"/>
      <c r="M141" s="8"/>
      <c r="N141" s="8"/>
    </row>
    <row r="142" spans="2:14" x14ac:dyDescent="0.25">
      <c r="C142" s="8"/>
      <c r="D142" s="8"/>
      <c r="E142" s="8"/>
      <c r="F142" s="8"/>
      <c r="G142" s="8"/>
      <c r="H142" s="108"/>
      <c r="I142" s="108"/>
      <c r="J142" s="8"/>
      <c r="K142" s="8"/>
      <c r="L142" s="8"/>
      <c r="M142" s="8"/>
      <c r="N142" s="8"/>
    </row>
    <row r="143" spans="2:14" x14ac:dyDescent="0.25">
      <c r="C143" s="8"/>
      <c r="D143" s="8"/>
      <c r="E143" s="8"/>
      <c r="F143" s="8"/>
      <c r="G143" s="8"/>
      <c r="H143" s="108"/>
      <c r="I143" s="108"/>
      <c r="J143" s="8"/>
      <c r="K143" s="8"/>
      <c r="L143" s="8"/>
      <c r="M143" s="8"/>
      <c r="N143" s="8"/>
    </row>
    <row r="144" spans="2:14" x14ac:dyDescent="0.25">
      <c r="C144" s="8"/>
      <c r="D144" s="8"/>
      <c r="E144" s="8"/>
      <c r="F144" s="8"/>
      <c r="G144" s="8"/>
      <c r="H144" s="108"/>
      <c r="I144" s="108"/>
      <c r="J144" s="8"/>
      <c r="K144" s="8"/>
      <c r="L144" s="8"/>
      <c r="M144" s="8"/>
      <c r="N144" s="8"/>
    </row>
    <row r="145" spans="3:14" x14ac:dyDescent="0.25">
      <c r="C145" s="8"/>
      <c r="D145" s="8"/>
      <c r="E145" s="8"/>
      <c r="F145" s="8"/>
      <c r="G145" s="8"/>
      <c r="H145" s="108"/>
      <c r="I145" s="108"/>
      <c r="J145" s="8"/>
      <c r="K145" s="8"/>
      <c r="L145" s="8"/>
      <c r="M145" s="8"/>
      <c r="N145" s="8"/>
    </row>
    <row r="146" spans="3:14" x14ac:dyDescent="0.25">
      <c r="C146" s="8"/>
      <c r="D146" s="8"/>
      <c r="E146" s="8"/>
      <c r="F146" s="8"/>
      <c r="G146" s="8"/>
      <c r="H146" s="108"/>
      <c r="I146" s="108"/>
      <c r="J146" s="8"/>
      <c r="K146" s="8"/>
      <c r="L146" s="8"/>
      <c r="M146" s="8"/>
      <c r="N146" s="8"/>
    </row>
    <row r="147" spans="3:14" x14ac:dyDescent="0.25">
      <c r="C147" s="8"/>
      <c r="D147" s="8"/>
      <c r="E147" s="8"/>
      <c r="F147" s="8"/>
      <c r="G147" s="8"/>
      <c r="H147" s="108"/>
      <c r="I147" s="108"/>
      <c r="J147" s="8"/>
      <c r="K147" s="8"/>
      <c r="L147" s="8"/>
      <c r="M147" s="8"/>
      <c r="N147" s="8"/>
    </row>
    <row r="148" spans="3:14" x14ac:dyDescent="0.25">
      <c r="C148" s="8"/>
      <c r="D148" s="8"/>
      <c r="E148" s="8"/>
      <c r="F148" s="8"/>
      <c r="G148" s="8"/>
      <c r="H148" s="108"/>
      <c r="I148" s="108"/>
      <c r="J148" s="8"/>
      <c r="K148" s="8"/>
      <c r="L148" s="8"/>
      <c r="M148" s="8"/>
      <c r="N148" s="8"/>
    </row>
    <row r="149" spans="3:14" x14ac:dyDescent="0.25">
      <c r="C149" s="8"/>
      <c r="D149" s="8"/>
      <c r="E149" s="8"/>
      <c r="F149" s="8"/>
      <c r="G149" s="8"/>
      <c r="H149" s="108"/>
      <c r="I149" s="108"/>
      <c r="J149" s="8"/>
      <c r="K149" s="8"/>
      <c r="L149" s="8"/>
      <c r="M149" s="8"/>
      <c r="N149" s="8"/>
    </row>
    <row r="150" spans="3:14" x14ac:dyDescent="0.25">
      <c r="C150" s="8"/>
      <c r="D150" s="8"/>
      <c r="E150" s="8"/>
      <c r="F150" s="8"/>
      <c r="G150" s="8"/>
      <c r="H150" s="108"/>
      <c r="I150" s="108"/>
      <c r="J150" s="8"/>
      <c r="K150" s="8"/>
      <c r="L150" s="8"/>
      <c r="M150" s="8"/>
      <c r="N150" s="8"/>
    </row>
    <row r="151" spans="3:14" x14ac:dyDescent="0.25">
      <c r="C151" s="8"/>
      <c r="D151" s="8"/>
      <c r="E151" s="8"/>
      <c r="F151" s="8"/>
      <c r="G151" s="8"/>
      <c r="H151" s="108"/>
      <c r="I151" s="108"/>
      <c r="J151" s="8"/>
      <c r="K151" s="8"/>
      <c r="L151" s="8"/>
      <c r="M151" s="8"/>
      <c r="N151" s="8"/>
    </row>
    <row r="152" spans="3:14" x14ac:dyDescent="0.25">
      <c r="C152" s="8"/>
      <c r="D152" s="8"/>
      <c r="E152" s="8"/>
      <c r="F152" s="8"/>
      <c r="G152" s="8"/>
      <c r="H152" s="108"/>
      <c r="I152" s="108"/>
      <c r="J152" s="8"/>
      <c r="K152" s="8"/>
      <c r="L152" s="8"/>
      <c r="M152" s="8"/>
      <c r="N152" s="8"/>
    </row>
    <row r="153" spans="3:14" x14ac:dyDescent="0.25">
      <c r="C153" s="8"/>
      <c r="D153" s="8"/>
      <c r="E153" s="8"/>
      <c r="F153" s="8"/>
      <c r="G153" s="8"/>
      <c r="H153" s="108"/>
      <c r="I153" s="108"/>
      <c r="J153" s="8"/>
      <c r="K153" s="8"/>
      <c r="L153" s="8"/>
      <c r="M153" s="8"/>
      <c r="N153" s="8"/>
    </row>
    <row r="154" spans="3:14" x14ac:dyDescent="0.25">
      <c r="C154" s="8"/>
      <c r="D154" s="8"/>
      <c r="E154" s="8"/>
      <c r="F154" s="8"/>
      <c r="G154" s="8"/>
      <c r="H154" s="108"/>
      <c r="I154" s="108"/>
      <c r="J154" s="8"/>
      <c r="K154" s="8"/>
      <c r="L154" s="8"/>
      <c r="M154" s="8"/>
      <c r="N154" s="8"/>
    </row>
    <row r="155" spans="3:14" x14ac:dyDescent="0.25">
      <c r="C155" s="8"/>
      <c r="D155" s="8"/>
      <c r="E155" s="8"/>
      <c r="F155" s="8"/>
      <c r="G155" s="8"/>
      <c r="H155" s="108"/>
      <c r="I155" s="108"/>
      <c r="J155" s="8"/>
      <c r="K155" s="8"/>
      <c r="L155" s="8"/>
      <c r="M155" s="8"/>
      <c r="N155" s="8"/>
    </row>
    <row r="156" spans="3:14" x14ac:dyDescent="0.25">
      <c r="C156" s="8"/>
      <c r="D156" s="8"/>
      <c r="E156" s="8"/>
      <c r="F156" s="8"/>
      <c r="G156" s="8"/>
      <c r="H156" s="108"/>
      <c r="I156" s="108"/>
      <c r="J156" s="8"/>
      <c r="K156" s="8"/>
      <c r="L156" s="8"/>
      <c r="M156" s="8"/>
      <c r="N156" s="8"/>
    </row>
    <row r="157" spans="3:14" x14ac:dyDescent="0.25">
      <c r="C157" s="8"/>
      <c r="D157" s="8"/>
      <c r="E157" s="8"/>
      <c r="F157" s="8"/>
      <c r="G157" s="8"/>
      <c r="H157" s="108"/>
      <c r="I157" s="108"/>
      <c r="J157" s="8"/>
      <c r="K157" s="8"/>
      <c r="L157" s="8"/>
      <c r="M157" s="8"/>
      <c r="N157" s="8"/>
    </row>
    <row r="158" spans="3:14" x14ac:dyDescent="0.25">
      <c r="C158" s="8"/>
      <c r="D158" s="8"/>
      <c r="E158" s="8"/>
      <c r="F158" s="8"/>
      <c r="G158" s="8"/>
      <c r="H158" s="108"/>
      <c r="I158" s="108"/>
      <c r="J158" s="8"/>
      <c r="K158" s="8"/>
      <c r="L158" s="8"/>
      <c r="M158" s="8"/>
      <c r="N158" s="8"/>
    </row>
    <row r="159" spans="3:14" x14ac:dyDescent="0.25">
      <c r="C159" s="8"/>
      <c r="D159" s="8"/>
      <c r="E159" s="8"/>
      <c r="F159" s="8"/>
      <c r="G159" s="8"/>
      <c r="H159" s="108"/>
      <c r="I159" s="108"/>
      <c r="J159" s="8"/>
      <c r="K159" s="8"/>
      <c r="L159" s="8"/>
      <c r="M159" s="8"/>
      <c r="N159" s="8"/>
    </row>
    <row r="160" spans="3:14" x14ac:dyDescent="0.25">
      <c r="C160" s="8"/>
      <c r="D160" s="8"/>
      <c r="E160" s="8"/>
      <c r="F160" s="8"/>
      <c r="G160" s="8"/>
      <c r="H160" s="108"/>
      <c r="I160" s="108"/>
      <c r="J160" s="8"/>
      <c r="K160" s="8"/>
      <c r="L160" s="8"/>
      <c r="M160" s="8"/>
      <c r="N160" s="8"/>
    </row>
    <row r="161" spans="3:14" x14ac:dyDescent="0.25">
      <c r="C161" s="8"/>
      <c r="D161" s="8"/>
      <c r="E161" s="8"/>
      <c r="F161" s="8"/>
      <c r="G161" s="8"/>
      <c r="H161" s="108"/>
      <c r="I161" s="108"/>
      <c r="J161" s="8"/>
      <c r="K161" s="8"/>
      <c r="L161" s="8"/>
      <c r="M161" s="8"/>
      <c r="N161" s="8"/>
    </row>
    <row r="162" spans="3:14" x14ac:dyDescent="0.25">
      <c r="C162" s="8"/>
      <c r="D162" s="8"/>
      <c r="E162" s="8"/>
      <c r="F162" s="8"/>
      <c r="G162" s="8"/>
      <c r="H162" s="108"/>
      <c r="I162" s="108"/>
      <c r="J162" s="8"/>
      <c r="K162" s="8"/>
      <c r="L162" s="8"/>
      <c r="M162" s="8"/>
      <c r="N162" s="8"/>
    </row>
    <row r="163" spans="3:14" x14ac:dyDescent="0.25">
      <c r="C163" s="8"/>
      <c r="D163" s="8"/>
      <c r="E163" s="8"/>
      <c r="F163" s="8"/>
      <c r="G163" s="8"/>
      <c r="H163" s="108"/>
      <c r="I163" s="108"/>
      <c r="J163" s="8"/>
      <c r="K163" s="8"/>
      <c r="L163" s="8"/>
      <c r="M163" s="8"/>
      <c r="N163" s="8"/>
    </row>
    <row r="164" spans="3:14" x14ac:dyDescent="0.25">
      <c r="C164" s="8"/>
      <c r="D164" s="8"/>
      <c r="E164" s="8"/>
      <c r="F164" s="8"/>
      <c r="G164" s="8"/>
      <c r="H164" s="108"/>
      <c r="I164" s="108"/>
      <c r="J164" s="8"/>
      <c r="K164" s="8"/>
      <c r="L164" s="8"/>
      <c r="M164" s="8"/>
      <c r="N164" s="8"/>
    </row>
    <row r="165" spans="3:14" x14ac:dyDescent="0.25">
      <c r="C165" s="8"/>
      <c r="D165" s="8"/>
      <c r="E165" s="8"/>
      <c r="F165" s="8"/>
      <c r="G165" s="8"/>
      <c r="H165" s="108"/>
      <c r="I165" s="108"/>
      <c r="J165" s="8"/>
      <c r="K165" s="8"/>
      <c r="L165" s="8"/>
      <c r="M165" s="8"/>
      <c r="N165" s="8"/>
    </row>
    <row r="166" spans="3:14" x14ac:dyDescent="0.25">
      <c r="C166" s="8"/>
      <c r="D166" s="8"/>
      <c r="E166" s="8"/>
      <c r="F166" s="8"/>
      <c r="G166" s="8"/>
      <c r="H166" s="108"/>
      <c r="I166" s="108"/>
      <c r="J166" s="8"/>
      <c r="K166" s="8"/>
      <c r="L166" s="8"/>
      <c r="M166" s="8"/>
      <c r="N166" s="8"/>
    </row>
    <row r="167" spans="3:14" x14ac:dyDescent="0.25">
      <c r="C167" s="8"/>
      <c r="D167" s="8"/>
      <c r="E167" s="8"/>
      <c r="F167" s="8"/>
      <c r="G167" s="8"/>
      <c r="H167" s="108"/>
      <c r="I167" s="108"/>
      <c r="J167" s="8"/>
      <c r="K167" s="8"/>
      <c r="L167" s="8"/>
      <c r="M167" s="8"/>
      <c r="N167" s="8"/>
    </row>
    <row r="168" spans="3:14" x14ac:dyDescent="0.25">
      <c r="C168" s="8"/>
      <c r="D168" s="8"/>
      <c r="E168" s="8"/>
      <c r="F168" s="8"/>
      <c r="G168" s="8"/>
      <c r="H168" s="108"/>
      <c r="I168" s="108"/>
      <c r="J168" s="8"/>
      <c r="K168" s="8"/>
      <c r="L168" s="8"/>
      <c r="M168" s="8"/>
      <c r="N168" s="8"/>
    </row>
    <row r="169" spans="3:14" x14ac:dyDescent="0.25">
      <c r="C169" s="8"/>
      <c r="D169" s="8"/>
      <c r="E169" s="8"/>
      <c r="F169" s="8"/>
      <c r="G169" s="8"/>
      <c r="H169" s="108"/>
      <c r="I169" s="108"/>
      <c r="J169" s="8"/>
      <c r="K169" s="8"/>
      <c r="L169" s="8"/>
      <c r="M169" s="8"/>
      <c r="N169" s="8"/>
    </row>
    <row r="170" spans="3:14" x14ac:dyDescent="0.25">
      <c r="C170" s="8"/>
      <c r="D170" s="8"/>
      <c r="E170" s="8"/>
      <c r="F170" s="8"/>
      <c r="G170" s="8"/>
      <c r="H170" s="108"/>
      <c r="I170" s="108"/>
      <c r="J170" s="8"/>
      <c r="K170" s="8"/>
      <c r="L170" s="8"/>
      <c r="M170" s="8"/>
      <c r="N170" s="8"/>
    </row>
    <row r="171" spans="3:14" x14ac:dyDescent="0.25">
      <c r="C171" s="8"/>
      <c r="D171" s="8"/>
      <c r="E171" s="8"/>
      <c r="F171" s="8"/>
      <c r="G171" s="8"/>
      <c r="H171" s="108"/>
      <c r="I171" s="108"/>
      <c r="J171" s="8"/>
      <c r="K171" s="8"/>
      <c r="L171" s="8"/>
      <c r="M171" s="8"/>
      <c r="N171" s="8"/>
    </row>
    <row r="172" spans="3:14" x14ac:dyDescent="0.25">
      <c r="C172" s="8"/>
      <c r="D172" s="8"/>
      <c r="E172" s="8"/>
      <c r="F172" s="8"/>
      <c r="G172" s="8"/>
      <c r="H172" s="108"/>
      <c r="I172" s="108"/>
      <c r="J172" s="8"/>
      <c r="K172" s="8"/>
      <c r="L172" s="8"/>
      <c r="M172" s="8"/>
      <c r="N172" s="8"/>
    </row>
    <row r="173" spans="3:14" x14ac:dyDescent="0.25">
      <c r="C173" s="8"/>
      <c r="D173" s="8"/>
      <c r="E173" s="8"/>
      <c r="F173" s="8"/>
      <c r="G173" s="8"/>
      <c r="H173" s="108"/>
      <c r="I173" s="108"/>
      <c r="J173" s="8"/>
      <c r="K173" s="8"/>
      <c r="L173" s="8"/>
      <c r="M173" s="8"/>
      <c r="N173" s="8"/>
    </row>
    <row r="174" spans="3:14" x14ac:dyDescent="0.25">
      <c r="C174" s="8"/>
      <c r="D174" s="8"/>
      <c r="E174" s="8"/>
      <c r="F174" s="8"/>
      <c r="G174" s="8"/>
      <c r="H174" s="108"/>
      <c r="I174" s="108"/>
      <c r="J174" s="8"/>
      <c r="K174" s="8"/>
      <c r="L174" s="8"/>
      <c r="M174" s="8"/>
      <c r="N174" s="8"/>
    </row>
    <row r="175" spans="3:14" x14ac:dyDescent="0.25">
      <c r="C175" s="8"/>
      <c r="D175" s="8"/>
      <c r="E175" s="8"/>
      <c r="F175" s="8"/>
      <c r="G175" s="8"/>
      <c r="H175" s="108"/>
      <c r="I175" s="108"/>
      <c r="J175" s="8"/>
      <c r="K175" s="8"/>
      <c r="L175" s="8"/>
      <c r="M175" s="8"/>
      <c r="N175" s="8"/>
    </row>
    <row r="176" spans="3:14" x14ac:dyDescent="0.25">
      <c r="C176" s="8"/>
      <c r="D176" s="8"/>
      <c r="E176" s="8"/>
      <c r="F176" s="8"/>
      <c r="G176" s="8"/>
      <c r="H176" s="108"/>
      <c r="I176" s="108"/>
      <c r="J176" s="8"/>
      <c r="K176" s="8"/>
      <c r="L176" s="8"/>
      <c r="M176" s="8"/>
      <c r="N176" s="8"/>
    </row>
    <row r="177" spans="3:14" x14ac:dyDescent="0.25">
      <c r="C177" s="8"/>
      <c r="D177" s="8"/>
      <c r="E177" s="8"/>
      <c r="F177" s="8"/>
      <c r="G177" s="8"/>
      <c r="H177" s="108"/>
      <c r="I177" s="108"/>
      <c r="J177" s="8"/>
      <c r="K177" s="8"/>
      <c r="L177" s="8"/>
      <c r="M177" s="8"/>
      <c r="N177" s="8"/>
    </row>
    <row r="178" spans="3:14" x14ac:dyDescent="0.25">
      <c r="C178" s="8"/>
      <c r="D178" s="8"/>
      <c r="E178" s="8"/>
      <c r="F178" s="8"/>
      <c r="G178" s="8"/>
      <c r="H178" s="108"/>
      <c r="I178" s="108"/>
      <c r="J178" s="8"/>
      <c r="K178" s="8"/>
      <c r="L178" s="8"/>
      <c r="M178" s="8"/>
      <c r="N178" s="8"/>
    </row>
    <row r="179" spans="3:14" x14ac:dyDescent="0.25">
      <c r="C179" s="8"/>
      <c r="D179" s="8"/>
      <c r="E179" s="8"/>
      <c r="F179" s="8"/>
      <c r="G179" s="8"/>
      <c r="H179" s="108"/>
      <c r="I179" s="108"/>
      <c r="J179" s="8"/>
      <c r="K179" s="8"/>
      <c r="L179" s="8"/>
      <c r="M179" s="8"/>
      <c r="N179" s="8"/>
    </row>
    <row r="180" spans="3:14" x14ac:dyDescent="0.25">
      <c r="C180" s="8"/>
      <c r="D180" s="8"/>
      <c r="E180" s="8"/>
      <c r="F180" s="8"/>
      <c r="G180" s="8"/>
      <c r="H180" s="108"/>
      <c r="I180" s="108"/>
      <c r="J180" s="8"/>
      <c r="K180" s="8"/>
      <c r="L180" s="8"/>
      <c r="M180" s="8"/>
      <c r="N180" s="8"/>
    </row>
    <row r="181" spans="3:14" x14ac:dyDescent="0.25">
      <c r="C181" s="8"/>
      <c r="D181" s="8"/>
      <c r="E181" s="8"/>
      <c r="F181" s="8"/>
      <c r="G181" s="8"/>
      <c r="H181" s="108"/>
      <c r="I181" s="108"/>
      <c r="J181" s="8"/>
      <c r="K181" s="8"/>
      <c r="L181" s="8"/>
      <c r="M181" s="8"/>
      <c r="N181" s="8"/>
    </row>
    <row r="182" spans="3:14" x14ac:dyDescent="0.25">
      <c r="C182" s="8"/>
      <c r="D182" s="8"/>
      <c r="E182" s="8"/>
      <c r="F182" s="8"/>
      <c r="G182" s="8"/>
      <c r="H182" s="108"/>
      <c r="I182" s="108"/>
      <c r="J182" s="8"/>
      <c r="K182" s="8"/>
      <c r="L182" s="8"/>
      <c r="M182" s="8"/>
      <c r="N182" s="8"/>
    </row>
    <row r="183" spans="3:14" x14ac:dyDescent="0.25">
      <c r="C183" s="8"/>
      <c r="D183" s="8"/>
      <c r="E183" s="8"/>
      <c r="F183" s="8"/>
      <c r="G183" s="8"/>
      <c r="H183" s="108"/>
      <c r="I183" s="108"/>
      <c r="J183" s="8"/>
      <c r="K183" s="8"/>
      <c r="L183" s="8"/>
      <c r="M183" s="8"/>
      <c r="N183" s="8"/>
    </row>
    <row r="184" spans="3:14" x14ac:dyDescent="0.25">
      <c r="C184" s="8"/>
      <c r="D184" s="8"/>
      <c r="E184" s="8"/>
      <c r="F184" s="8"/>
      <c r="G184" s="8"/>
      <c r="H184" s="108"/>
      <c r="I184" s="108"/>
      <c r="J184" s="8"/>
      <c r="K184" s="8"/>
      <c r="L184" s="8"/>
      <c r="M184" s="8"/>
      <c r="N184" s="8"/>
    </row>
    <row r="185" spans="3:14" x14ac:dyDescent="0.25">
      <c r="C185" s="8"/>
      <c r="D185" s="8"/>
      <c r="E185" s="8"/>
      <c r="F185" s="8"/>
      <c r="G185" s="8"/>
      <c r="H185" s="108"/>
      <c r="I185" s="108"/>
      <c r="J185" s="8"/>
      <c r="K185" s="8"/>
      <c r="L185" s="8"/>
      <c r="M185" s="8"/>
      <c r="N185" s="8"/>
    </row>
    <row r="186" spans="3:14" x14ac:dyDescent="0.25">
      <c r="C186" s="8"/>
      <c r="D186" s="8"/>
      <c r="E186" s="8"/>
      <c r="F186" s="8"/>
      <c r="G186" s="8"/>
      <c r="H186" s="108"/>
      <c r="I186" s="108"/>
      <c r="J186" s="8"/>
      <c r="K186" s="8"/>
      <c r="L186" s="8"/>
      <c r="M186" s="8"/>
      <c r="N186" s="8"/>
    </row>
    <row r="187" spans="3:14" x14ac:dyDescent="0.25">
      <c r="C187" s="8"/>
      <c r="D187" s="8"/>
      <c r="E187" s="8"/>
      <c r="F187" s="8"/>
      <c r="G187" s="8"/>
      <c r="H187" s="108"/>
      <c r="I187" s="109"/>
    </row>
    <row r="188" spans="3:14" x14ac:dyDescent="0.25">
      <c r="C188" s="8"/>
      <c r="D188" s="8"/>
      <c r="E188" s="8"/>
      <c r="F188" s="8"/>
      <c r="G188" s="8"/>
      <c r="H188" s="108"/>
      <c r="I188" s="109"/>
    </row>
    <row r="189" spans="3:14" x14ac:dyDescent="0.25">
      <c r="C189" s="8"/>
      <c r="D189" s="8"/>
      <c r="E189" s="8"/>
      <c r="F189" s="8"/>
      <c r="G189" s="8"/>
      <c r="H189" s="108"/>
      <c r="I189" s="109"/>
    </row>
    <row r="190" spans="3:14" x14ac:dyDescent="0.25">
      <c r="C190" s="8"/>
      <c r="D190" s="8"/>
      <c r="E190" s="8"/>
      <c r="F190" s="8"/>
      <c r="G190" s="8"/>
      <c r="H190" s="108"/>
      <c r="I190" s="109"/>
    </row>
    <row r="191" spans="3:14" x14ac:dyDescent="0.25">
      <c r="C191" s="8"/>
      <c r="D191" s="8"/>
      <c r="E191" s="8"/>
      <c r="F191" s="8"/>
      <c r="G191" s="8"/>
      <c r="H191" s="108"/>
      <c r="I191" s="109"/>
    </row>
    <row r="192" spans="3:14" x14ac:dyDescent="0.25">
      <c r="C192" s="8"/>
      <c r="D192" s="8"/>
      <c r="E192" s="8"/>
      <c r="F192" s="8"/>
      <c r="G192" s="8"/>
      <c r="H192" s="108"/>
      <c r="I192" s="109"/>
    </row>
    <row r="193" spans="3:9" x14ac:dyDescent="0.25">
      <c r="C193" s="8"/>
      <c r="D193" s="8"/>
      <c r="E193" s="8"/>
      <c r="F193" s="8"/>
      <c r="G193" s="8"/>
      <c r="H193" s="108"/>
      <c r="I193" s="109"/>
    </row>
    <row r="194" spans="3:9" x14ac:dyDescent="0.25">
      <c r="C194" s="8"/>
      <c r="D194" s="8"/>
      <c r="E194" s="8"/>
      <c r="F194" s="8"/>
      <c r="G194" s="8"/>
      <c r="H194" s="108"/>
      <c r="I194" s="109"/>
    </row>
    <row r="195" spans="3:9" x14ac:dyDescent="0.25">
      <c r="C195" s="8"/>
      <c r="D195" s="8"/>
      <c r="E195" s="8"/>
      <c r="F195" s="8"/>
      <c r="G195" s="8"/>
      <c r="H195" s="108"/>
      <c r="I195" s="109"/>
    </row>
    <row r="196" spans="3:9" x14ac:dyDescent="0.25">
      <c r="C196" s="8"/>
      <c r="D196" s="8"/>
      <c r="E196" s="8"/>
      <c r="F196" s="8"/>
      <c r="G196" s="8"/>
      <c r="H196" s="108"/>
      <c r="I196" s="109"/>
    </row>
    <row r="197" spans="3:9" x14ac:dyDescent="0.25">
      <c r="C197" s="8"/>
      <c r="D197" s="8"/>
      <c r="E197" s="8"/>
      <c r="F197" s="8"/>
      <c r="G197" s="8"/>
      <c r="H197" s="108"/>
      <c r="I197" s="109"/>
    </row>
    <row r="198" spans="3:9" x14ac:dyDescent="0.25">
      <c r="C198" s="8"/>
      <c r="D198" s="8"/>
      <c r="E198" s="8"/>
      <c r="F198" s="8"/>
      <c r="G198" s="8"/>
      <c r="H198" s="108"/>
      <c r="I198" s="109"/>
    </row>
    <row r="199" spans="3:9" x14ac:dyDescent="0.25">
      <c r="C199" s="8"/>
      <c r="D199" s="8"/>
      <c r="E199" s="8"/>
      <c r="F199" s="8"/>
      <c r="G199" s="8"/>
      <c r="H199" s="108"/>
      <c r="I199" s="109"/>
    </row>
    <row r="200" spans="3:9" x14ac:dyDescent="0.25">
      <c r="C200" s="8"/>
      <c r="D200" s="8"/>
      <c r="E200" s="8"/>
      <c r="F200" s="8"/>
      <c r="G200" s="8"/>
      <c r="H200" s="108"/>
      <c r="I200" s="109"/>
    </row>
    <row r="201" spans="3:9" x14ac:dyDescent="0.25">
      <c r="C201" s="8"/>
      <c r="D201" s="8"/>
      <c r="E201" s="8"/>
      <c r="F201" s="8"/>
      <c r="G201" s="8"/>
      <c r="H201" s="108"/>
      <c r="I201" s="109"/>
    </row>
    <row r="202" spans="3:9" x14ac:dyDescent="0.25">
      <c r="C202" s="8"/>
      <c r="D202" s="8"/>
      <c r="E202" s="8"/>
      <c r="F202" s="8"/>
      <c r="G202" s="8"/>
      <c r="H202" s="108"/>
      <c r="I202" s="109"/>
    </row>
    <row r="203" spans="3:9" x14ac:dyDescent="0.25">
      <c r="H203" s="108"/>
      <c r="I203" s="109"/>
    </row>
    <row r="204" spans="3:9" x14ac:dyDescent="0.25">
      <c r="H204" s="108"/>
      <c r="I204" s="109"/>
    </row>
    <row r="205" spans="3:9" x14ac:dyDescent="0.25">
      <c r="H205" s="108"/>
      <c r="I205" s="109"/>
    </row>
    <row r="206" spans="3:9" x14ac:dyDescent="0.25">
      <c r="H206" s="108"/>
      <c r="I206" s="109"/>
    </row>
    <row r="207" spans="3:9" x14ac:dyDescent="0.25">
      <c r="H207" s="108"/>
      <c r="I207" s="109"/>
    </row>
    <row r="208" spans="3:9" x14ac:dyDescent="0.25">
      <c r="H208" s="108"/>
      <c r="I208" s="109"/>
    </row>
    <row r="209" spans="8:9" x14ac:dyDescent="0.25">
      <c r="H209" s="108"/>
      <c r="I209" s="109"/>
    </row>
    <row r="210" spans="8:9" x14ac:dyDescent="0.25">
      <c r="H210" s="108"/>
      <c r="I210" s="109"/>
    </row>
  </sheetData>
  <conditionalFormatting sqref="H65:M128 I139:N186">
    <cfRule type="cellIs" dxfId="2" priority="3" operator="equal">
      <formula>$C$62</formula>
    </cfRule>
    <cfRule type="cellIs" dxfId="1" priority="4" operator="equal">
      <formula>$C$61</formula>
    </cfRule>
  </conditionalFormatting>
  <conditionalFormatting sqref="R76">
    <cfRule type="cellIs" dxfId="0" priority="9" operator="equal">
      <formula>$C$61</formula>
    </cfRule>
  </conditionalFormatting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AB0F1C97203FF42B139A2EE5E47D793" ma:contentTypeVersion="8" ma:contentTypeDescription="Ein neues Dokument erstellen." ma:contentTypeScope="" ma:versionID="b07ed01c442d90fd4f6ee1bc8265accd">
  <xsd:schema xmlns:xsd="http://www.w3.org/2001/XMLSchema" xmlns:xs="http://www.w3.org/2001/XMLSchema" xmlns:p="http://schemas.microsoft.com/office/2006/metadata/properties" xmlns:ns2="ad8a7732-7b69-49d3-be83-9b1feb101c34" targetNamespace="http://schemas.microsoft.com/office/2006/metadata/properties" ma:root="true" ma:fieldsID="92d57f3a0bafebd53c36491c9ed8677d" ns2:_="">
    <xsd:import namespace="ad8a7732-7b69-49d3-be83-9b1feb101c3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8a7732-7b69-49d3-be83-9b1feb101c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DB63BDA-F538-4CE4-8043-6AE1E1411D73}"/>
</file>

<file path=customXml/itemProps2.xml><?xml version="1.0" encoding="utf-8"?>
<ds:datastoreItem xmlns:ds="http://schemas.openxmlformats.org/officeDocument/2006/customXml" ds:itemID="{9E1F8DF8-C9F9-4216-A802-EC0ED5AB8B7A}"/>
</file>

<file path=customXml/itemProps3.xml><?xml version="1.0" encoding="utf-8"?>
<ds:datastoreItem xmlns:ds="http://schemas.openxmlformats.org/officeDocument/2006/customXml" ds:itemID="{52FE407C-A78D-4790-871E-A792BD360902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1</vt:i4>
      </vt:variant>
    </vt:vector>
  </HeadingPairs>
  <TitlesOfParts>
    <vt:vector size="11" baseType="lpstr">
      <vt:lpstr>Schalltool_HERZ</vt:lpstr>
      <vt:lpstr>Daten_WP</vt:lpstr>
      <vt:lpstr>Planungsrichtwerte_Übersicht</vt:lpstr>
      <vt:lpstr>Berechnung_Abstand_Heizen</vt:lpstr>
      <vt:lpstr>Berechnung_Abstand_Kühlen</vt:lpstr>
      <vt:lpstr>Berechnung_Abstand_Silent_Mode</vt:lpstr>
      <vt:lpstr>Berechnung_Abstand_SH+SM</vt:lpstr>
      <vt:lpstr>Bezug</vt:lpstr>
      <vt:lpstr>Beschreibung</vt:lpstr>
      <vt:lpstr>Beschreibung_neu</vt:lpstr>
      <vt:lpstr>Schalltool_HERZ!Druckbereich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Kapeller Peter</cp:lastModifiedBy>
  <cp:lastPrinted>2021-09-28T12:29:16Z</cp:lastPrinted>
  <dcterms:created xsi:type="dcterms:W3CDTF">2016-09-05T14:10:14Z</dcterms:created>
  <dcterms:modified xsi:type="dcterms:W3CDTF">2021-09-28T12:29:17Z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96 96 1680 1050</vt:lpwstr>
  </property>
  <property fmtid="{D5CDD505-2E9C-101B-9397-08002B2CF9AE}" pid="3" name="ContentTypeId">
    <vt:lpwstr>0x010100BAB0F1C97203FF42B139A2EE5E47D793</vt:lpwstr>
  </property>
</Properties>
</file>