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115" windowHeight="9030"/>
  </bookViews>
  <sheets>
    <sheet name="Berechnung" sheetId="1" r:id="rId1"/>
    <sheet name="Tabellen_VDI" sheetId="2" state="hidden" r:id="rId2"/>
    <sheet name="Daten WP" sheetId="3" state="hidden" r:id="rId3"/>
  </sheets>
  <definedNames>
    <definedName name="_xlnm.Print_Area" localSheetId="0">Berechnung!$A$1:$G$76</definedName>
  </definedNames>
  <calcPr calcId="125725"/>
</workbook>
</file>

<file path=xl/calcChain.xml><?xml version="1.0" encoding="utf-8"?>
<calcChain xmlns="http://schemas.openxmlformats.org/spreadsheetml/2006/main">
  <c r="C74" i="1"/>
  <c r="C65"/>
  <c r="C58"/>
  <c r="C55"/>
  <c r="E24"/>
  <c r="C40" s="1"/>
  <c r="E25"/>
  <c r="C42" s="1"/>
  <c r="E23"/>
  <c r="C38" s="1"/>
  <c r="O21" i="2"/>
  <c r="O19"/>
  <c r="O20"/>
  <c r="N22" l="1"/>
  <c r="N133"/>
  <c r="N134"/>
  <c r="N132"/>
  <c r="N110"/>
  <c r="N112"/>
  <c r="N111"/>
  <c r="N88"/>
  <c r="N90"/>
  <c r="N89"/>
  <c r="N68"/>
  <c r="N44"/>
  <c r="N67"/>
  <c r="N66"/>
  <c r="N46"/>
  <c r="N45"/>
  <c r="N24"/>
  <c r="N23"/>
  <c r="C33" i="1" l="1"/>
  <c r="C34"/>
  <c r="C35"/>
  <c r="P7" i="2" l="1"/>
  <c r="P4"/>
  <c r="C49" i="1"/>
  <c r="P8" i="2" l="1"/>
  <c r="C30" i="1" s="1"/>
  <c r="C52" l="1"/>
  <c r="C60" s="1"/>
  <c r="C71" s="1"/>
  <c r="C44"/>
  <c r="C68" s="1"/>
  <c r="C76" l="1"/>
</calcChain>
</file>

<file path=xl/comments1.xml><?xml version="1.0" encoding="utf-8"?>
<comments xmlns="http://schemas.openxmlformats.org/spreadsheetml/2006/main">
  <authors>
    <author>fhaas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fhaas:</t>
        </r>
        <r>
          <rPr>
            <sz val="9"/>
            <color indexed="81"/>
            <rFont val="Tahoma"/>
            <family val="2"/>
          </rPr>
          <t xml:space="preserve">
Angabe in Komma - nicht Prozent
z.B. 0,18 nicht 18%</t>
        </r>
      </text>
    </comment>
  </commentList>
</comments>
</file>

<file path=xl/sharedStrings.xml><?xml version="1.0" encoding="utf-8"?>
<sst xmlns="http://schemas.openxmlformats.org/spreadsheetml/2006/main" count="243" uniqueCount="122">
  <si>
    <t>F</t>
  </si>
  <si>
    <t>DJ</t>
  </si>
  <si>
    <t>J1</t>
  </si>
  <si>
    <t>J2</t>
  </si>
  <si>
    <t>J3</t>
  </si>
  <si>
    <t>Leistungszahl nach EN14511 bei A-7/W35</t>
  </si>
  <si>
    <r>
      <t>COP</t>
    </r>
    <r>
      <rPr>
        <vertAlign val="subscript"/>
        <sz val="11"/>
        <color theme="1"/>
        <rFont val="Calibri"/>
        <family val="2"/>
        <scheme val="minor"/>
      </rPr>
      <t>N1</t>
    </r>
  </si>
  <si>
    <r>
      <t>COP</t>
    </r>
    <r>
      <rPr>
        <vertAlign val="subscript"/>
        <sz val="11"/>
        <color theme="1"/>
        <rFont val="Calibri"/>
        <family val="2"/>
        <scheme val="minor"/>
      </rPr>
      <t>N3</t>
    </r>
  </si>
  <si>
    <r>
      <t>COP*</t>
    </r>
    <r>
      <rPr>
        <vertAlign val="subscript"/>
        <sz val="11"/>
        <color theme="1"/>
        <rFont val="Calibri"/>
        <family val="2"/>
        <scheme val="minor"/>
      </rPr>
      <t>N2</t>
    </r>
  </si>
  <si>
    <r>
      <t>SCOP</t>
    </r>
    <r>
      <rPr>
        <vertAlign val="subscript"/>
        <sz val="11"/>
        <color theme="1"/>
        <rFont val="Calibri"/>
        <family val="2"/>
        <scheme val="minor"/>
      </rPr>
      <t>H</t>
    </r>
  </si>
  <si>
    <t>Leistungszahl nach EN14511 bei A2/W35</t>
  </si>
  <si>
    <t>Korrekturfaktor für unterschiedliche Betriebsbedingungen 
nach Heizgrenztemperaturen (Tabelle 11 - Tabelle 16)</t>
  </si>
  <si>
    <t>Korrekturfaktor für abweichende Temperaturdifferenzen
 bei Messung und Betrieb am Verflüssiger nach Tabelle 1</t>
  </si>
  <si>
    <t>Leistungszahl nach EN14511 bei A7/W35</t>
  </si>
  <si>
    <t>Berechnung für Raumheizung</t>
  </si>
  <si>
    <t>Berechnung für Trinkwassererwärmung</t>
  </si>
  <si>
    <t>Korrekturfaktor für abweichende Auslegungstemperaturen 
des Warmwassers nach Tabelle 24</t>
  </si>
  <si>
    <r>
      <t>F</t>
    </r>
    <r>
      <rPr>
        <vertAlign val="subscript"/>
        <sz val="11"/>
        <color theme="1"/>
        <rFont val="Calibri"/>
        <family val="2"/>
        <scheme val="minor"/>
      </rPr>
      <t>1</t>
    </r>
  </si>
  <si>
    <r>
      <t>Achtung bei COP*</t>
    </r>
    <r>
      <rPr>
        <vertAlign val="subscript"/>
        <sz val="11"/>
        <color theme="1"/>
        <rFont val="Calibri"/>
        <family val="2"/>
        <scheme val="minor"/>
      </rPr>
      <t>N2</t>
    </r>
    <r>
      <rPr>
        <sz val="11"/>
        <color theme="1"/>
        <rFont val="Calibri"/>
        <family val="2"/>
        <scheme val="minor"/>
      </rPr>
      <t xml:space="preserve"> - Abtauung berücksichtigen</t>
    </r>
  </si>
  <si>
    <t>Korrekturfaktor für die Trinkwassererwärmung bei 50°C</t>
  </si>
  <si>
    <t>Speicher mit innenliegender Heizwasser-Rohrschlange:</t>
  </si>
  <si>
    <t>Für alle anderen Bauformen:</t>
  </si>
  <si>
    <r>
      <t>F</t>
    </r>
    <r>
      <rPr>
        <vertAlign val="subscript"/>
        <sz val="11"/>
        <color theme="1"/>
        <rFont val="Calibri"/>
        <family val="2"/>
        <scheme val="minor"/>
      </rPr>
      <t>2</t>
    </r>
  </si>
  <si>
    <r>
      <t>SCOP</t>
    </r>
    <r>
      <rPr>
        <b/>
        <vertAlign val="subscript"/>
        <sz val="11"/>
        <color theme="1"/>
        <rFont val="Calibri"/>
        <family val="2"/>
        <scheme val="minor"/>
      </rPr>
      <t>W</t>
    </r>
  </si>
  <si>
    <r>
      <t>COP</t>
    </r>
    <r>
      <rPr>
        <vertAlign val="subscript"/>
        <sz val="11"/>
        <color theme="1"/>
        <rFont val="Calibri"/>
        <family val="2"/>
        <scheme val="minor"/>
      </rPr>
      <t>N</t>
    </r>
  </si>
  <si>
    <t>Berechnung der Gesamtjahresarbeitszahl</t>
  </si>
  <si>
    <t>y</t>
  </si>
  <si>
    <t>Anteil der Trinkwassererwärmung am gesamten Bedarf</t>
  </si>
  <si>
    <t>Jahresarbeitszahl der Raumheizung</t>
  </si>
  <si>
    <t>Jahresarbeitszahl der Trinkwassererwärmung</t>
  </si>
  <si>
    <r>
      <t>SCOP</t>
    </r>
    <r>
      <rPr>
        <vertAlign val="subscript"/>
        <sz val="11"/>
        <color theme="1"/>
        <rFont val="Calibri"/>
        <family val="2"/>
        <scheme val="minor"/>
      </rPr>
      <t>W</t>
    </r>
  </si>
  <si>
    <t>Deckungsanteil im monoergetischen Betrieb aus Tabelle 28</t>
  </si>
  <si>
    <t>α</t>
  </si>
  <si>
    <r>
      <t>SCOP</t>
    </r>
    <r>
      <rPr>
        <b/>
        <vertAlign val="subscript"/>
        <sz val="11"/>
        <color theme="1"/>
        <rFont val="Calibri"/>
        <family val="2"/>
        <scheme val="minor"/>
      </rPr>
      <t>WPA</t>
    </r>
  </si>
  <si>
    <r>
      <t>SCOP</t>
    </r>
    <r>
      <rPr>
        <b/>
        <vertAlign val="subscript"/>
        <sz val="14"/>
        <color theme="1"/>
        <rFont val="Calibri"/>
        <family val="2"/>
        <scheme val="minor"/>
      </rPr>
      <t>H</t>
    </r>
  </si>
  <si>
    <t>Berechnung JAZ</t>
  </si>
  <si>
    <t>Tabelle 1</t>
  </si>
  <si>
    <t>in K</t>
  </si>
  <si>
    <t xml:space="preserve">Temperaturdifferenz bei Prüfstandsmessung </t>
  </si>
  <si>
    <t>Tabelle 11</t>
  </si>
  <si>
    <t>Korrekturfaktoren F1,F2,F3 für Luft-Wasser-WP (fix-speed) (HG=15°C)</t>
  </si>
  <si>
    <t>Maximale Vorlauftemperatur</t>
  </si>
  <si>
    <t>Normaußen-
temperatur</t>
  </si>
  <si>
    <t>Luft-
temperatur</t>
  </si>
  <si>
    <t>Korrektur-
faktor</t>
  </si>
  <si>
    <t>F1</t>
  </si>
  <si>
    <t>F2</t>
  </si>
  <si>
    <t>F3</t>
  </si>
  <si>
    <t>Tabelle 12</t>
  </si>
  <si>
    <t>Korrekturfaktoren F1,F2,F3 für Luft-Wasser-WP (Leistungsgeregelt) (HG=15°C)</t>
  </si>
  <si>
    <t>Tabelle 13</t>
  </si>
  <si>
    <t>Korrekturfaktoren F1,F2,F3 für Luft-Wasser-WP (fix-speed) (HG=12°C)</t>
  </si>
  <si>
    <t>Tabelle 14</t>
  </si>
  <si>
    <t>Korrekturfaktoren F1,F2,F3 für Luft-Wasser-WP (Leistungsgeregelt) (HG=12°C)</t>
  </si>
  <si>
    <t>Korrekturfaktoren F1,F2,F3 für Luft-Wasser-WP (fix-speed) (HG=10°C)</t>
  </si>
  <si>
    <t>Tabelle 15</t>
  </si>
  <si>
    <t>Korrekturfaktoren F1,F2,F3 für Luft-Wasser-WP (Leistungsgeregelt) (HG=10°C)</t>
  </si>
  <si>
    <t>Korrekturfaktor F1 für abweichende Auslegungstemperaturen des Warmwassers</t>
  </si>
  <si>
    <t>Tabelle 24</t>
  </si>
  <si>
    <t>Auslegungs-
temperatur</t>
  </si>
  <si>
    <t>Speicher mit innen-liegender 
Heizwasser-Rohrschlange</t>
  </si>
  <si>
    <t>Für andere
 Bauformen</t>
  </si>
  <si>
    <t>Leistungszahl bei A-7/W35:</t>
  </si>
  <si>
    <t>Leistungszahl bei A2/W35:</t>
  </si>
  <si>
    <t>Leistungszahl bei A7/W35:</t>
  </si>
  <si>
    <t>Dateneingabe</t>
  </si>
  <si>
    <t>Vorlauftemperatur [°C]:</t>
  </si>
  <si>
    <t>Rücklauftemperatur [°C]:</t>
  </si>
  <si>
    <t>Normaußentemperatur [°C]:</t>
  </si>
  <si>
    <t>Heizgrenztemperatur [°C]:</t>
  </si>
  <si>
    <t>Auslegungstemperatur TWW [°C]:</t>
  </si>
  <si>
    <t>Temperaturdifferenz Prüfstand [K]:</t>
  </si>
  <si>
    <t>Leistungsregelung:</t>
  </si>
  <si>
    <t>fix-speed</t>
  </si>
  <si>
    <t>Leistungsgeregelt</t>
  </si>
  <si>
    <t>Anteil der TWW:</t>
  </si>
  <si>
    <t>Temperaturdifferenz am Verflüssiger [K]:</t>
  </si>
  <si>
    <t>Tabelle 28</t>
  </si>
  <si>
    <t>Betriebsweise bivalent 
oder monoenergetisch</t>
  </si>
  <si>
    <t>Leistungsanteil der WP bei Normaußentemperatur</t>
  </si>
  <si>
    <r>
      <t xml:space="preserve">Deckungsanteil </t>
    </r>
    <r>
      <rPr>
        <sz val="11"/>
        <color theme="1"/>
        <rFont val="Calibri"/>
        <family val="2"/>
      </rPr>
      <t>α des Grundlast-Wärmeerzeugers Wärmepumpe in abhängigkeit vom Leistungsanteil bei monoenergetischen und bivalentem Betrieb</t>
    </r>
  </si>
  <si>
    <t>parallel (monoenergetisch)</t>
  </si>
  <si>
    <t>alternative (bivalent)</t>
  </si>
  <si>
    <t>Leistungsdaten Wärmepumpen</t>
  </si>
  <si>
    <t xml:space="preserve">COP </t>
  </si>
  <si>
    <t>A-7/W35</t>
  </si>
  <si>
    <t>A2/W35</t>
  </si>
  <si>
    <t>A7/W35</t>
  </si>
  <si>
    <t>LWi-Split 12</t>
  </si>
  <si>
    <t>LWi-Split 14</t>
  </si>
  <si>
    <t>LWi-Split 16</t>
  </si>
  <si>
    <t>LWi-Split 9</t>
  </si>
  <si>
    <t>LW-A 8</t>
  </si>
  <si>
    <t>LW-A 10</t>
  </si>
  <si>
    <t>LW-A 13</t>
  </si>
  <si>
    <t>LW-A 17</t>
  </si>
  <si>
    <t>Ergebnis:</t>
  </si>
  <si>
    <t>Max. Vorlauftemp</t>
  </si>
  <si>
    <t>Normaußentemp.</t>
  </si>
  <si>
    <t>Tabellenverknüpfung</t>
  </si>
  <si>
    <t>Type:</t>
  </si>
  <si>
    <t>commotherm LWi-Split 9</t>
  </si>
  <si>
    <t>commotherm LWi-Split 12</t>
  </si>
  <si>
    <t>commotherm LWi-Split 16</t>
  </si>
  <si>
    <t>commotherm LW-A 6</t>
  </si>
  <si>
    <t>commotherm LW-A 8</t>
  </si>
  <si>
    <t>commotherm LW-A 10</t>
  </si>
  <si>
    <t>commotherm LW-A 13</t>
  </si>
  <si>
    <t>commotherm LW-A 17</t>
  </si>
  <si>
    <t>LW-A 6</t>
  </si>
  <si>
    <t>commotherm LWi-Split 14</t>
  </si>
  <si>
    <t>Speichertyp:</t>
  </si>
  <si>
    <t>andere Bauform</t>
  </si>
  <si>
    <t>Heizwasser-Rohrschlange innenliegend</t>
  </si>
  <si>
    <t>Betriebsart:</t>
  </si>
  <si>
    <t>monoenergetisch</t>
  </si>
  <si>
    <t>bivalent</t>
  </si>
  <si>
    <t>Leistungsanteil der WP bei Normaußentemperatur:</t>
  </si>
  <si>
    <t>nach VDI 4650 Blatt 1:2019-03</t>
  </si>
  <si>
    <t>Korrekturfaktor für abweichende Temperaturdifferenzen
bei Messung und Betrieb am Verflüssiger nach Tabelle 1</t>
  </si>
  <si>
    <t>Bauträger:</t>
  </si>
  <si>
    <t>Anlagenadresse: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</si>
</sst>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0" fillId="0" borderId="0" xfId="0" applyFill="1"/>
    <xf numFmtId="0" fontId="7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Fill="1" applyBorder="1"/>
    <xf numFmtId="164" fontId="0" fillId="0" borderId="3" xfId="0" applyNumberFormat="1" applyFill="1" applyBorder="1"/>
    <xf numFmtId="0" fontId="0" fillId="0" borderId="1" xfId="0" applyFill="1" applyBorder="1"/>
    <xf numFmtId="0" fontId="2" fillId="0" borderId="2" xfId="0" applyFont="1" applyFill="1" applyBorder="1"/>
    <xf numFmtId="0" fontId="0" fillId="0" borderId="3" xfId="0" applyBorder="1"/>
    <xf numFmtId="0" fontId="0" fillId="0" borderId="1" xfId="0" applyFont="1" applyBorder="1"/>
    <xf numFmtId="0" fontId="0" fillId="0" borderId="2" xfId="0" applyFont="1" applyBorder="1"/>
    <xf numFmtId="2" fontId="0" fillId="0" borderId="3" xfId="0" applyNumberFormat="1" applyFont="1" applyBorder="1"/>
    <xf numFmtId="0" fontId="1" fillId="0" borderId="1" xfId="0" applyFont="1" applyBorder="1"/>
    <xf numFmtId="0" fontId="6" fillId="0" borderId="4" xfId="0" applyFont="1" applyBorder="1"/>
    <xf numFmtId="2" fontId="6" fillId="0" borderId="4" xfId="0" applyNumberFormat="1" applyFont="1" applyBorder="1"/>
    <xf numFmtId="0" fontId="0" fillId="0" borderId="4" xfId="0" applyBorder="1"/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9" fontId="0" fillId="0" borderId="5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2" fontId="0" fillId="0" borderId="0" xfId="0" applyNumberFormat="1"/>
    <xf numFmtId="2" fontId="0" fillId="0" borderId="3" xfId="0" applyNumberFormat="1" applyFill="1" applyBorder="1"/>
    <xf numFmtId="0" fontId="0" fillId="0" borderId="0" xfId="0" applyAlignment="1">
      <alignment horizontal="center"/>
    </xf>
    <xf numFmtId="9" fontId="10" fillId="0" borderId="0" xfId="0" applyNumberFormat="1" applyFont="1"/>
    <xf numFmtId="0" fontId="10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Border="1"/>
    <xf numFmtId="0" fontId="5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1" xfId="0" applyBorder="1" applyAlignment="1"/>
    <xf numFmtId="0" fontId="10" fillId="0" borderId="0" xfId="0" applyFont="1" applyBorder="1" applyAlignment="1"/>
    <xf numFmtId="0" fontId="0" fillId="0" borderId="0" xfId="0" applyBorder="1" applyAlignment="1"/>
    <xf numFmtId="0" fontId="0" fillId="0" borderId="10" xfId="0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4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5" zoomScaleNormal="85" workbookViewId="0">
      <selection activeCell="V29" sqref="V29"/>
    </sheetView>
  </sheetViews>
  <sheetFormatPr baseColWidth="10" defaultRowHeight="15"/>
  <cols>
    <col min="1" max="1" width="1.140625" customWidth="1"/>
    <col min="4" max="4" width="22.85546875" customWidth="1"/>
    <col min="9" max="10" width="0" hidden="1" customWidth="1"/>
    <col min="11" max="11" width="31.28515625" hidden="1" customWidth="1"/>
    <col min="12" max="13" width="32.85546875" hidden="1" customWidth="1"/>
    <col min="14" max="21" width="0" hidden="1" customWidth="1"/>
  </cols>
  <sheetData>
    <row r="1" spans="1:19" ht="26.25">
      <c r="A1" s="77" t="s">
        <v>35</v>
      </c>
      <c r="B1" s="77"/>
      <c r="C1" s="77"/>
      <c r="D1" s="77"/>
      <c r="E1" s="77"/>
      <c r="F1" s="77"/>
      <c r="G1" s="77"/>
      <c r="H1" s="45"/>
    </row>
    <row r="2" spans="1:19" ht="26.25" customHeight="1">
      <c r="A2" s="3"/>
      <c r="B2" s="3"/>
      <c r="C2" s="78" t="s">
        <v>118</v>
      </c>
      <c r="D2" s="78"/>
      <c r="E2" s="78"/>
      <c r="F2" s="78"/>
      <c r="G2" s="3"/>
      <c r="H2" s="3"/>
    </row>
    <row r="3" spans="1:19" ht="15" customHeight="1">
      <c r="A3" s="70" t="s">
        <v>120</v>
      </c>
      <c r="B3" s="72"/>
      <c r="C3" s="72"/>
      <c r="D3" s="84"/>
      <c r="E3" s="84"/>
      <c r="F3" s="84"/>
      <c r="G3" s="85"/>
      <c r="H3" s="51"/>
    </row>
    <row r="4" spans="1:19" ht="26.25" customHeight="1">
      <c r="A4" s="82" t="s">
        <v>121</v>
      </c>
      <c r="B4" s="83"/>
      <c r="C4" s="83"/>
      <c r="D4" s="86"/>
      <c r="E4" s="86"/>
      <c r="F4" s="86"/>
      <c r="G4" s="87"/>
      <c r="H4" s="51"/>
    </row>
    <row r="5" spans="1:19" s="19" customFormat="1" ht="15" customHeight="1">
      <c r="A5" s="46"/>
      <c r="B5" s="46"/>
      <c r="C5" s="46"/>
      <c r="D5" s="46"/>
      <c r="E5" s="46"/>
      <c r="F5" s="46"/>
      <c r="G5" s="46"/>
      <c r="H5" s="46"/>
    </row>
    <row r="6" spans="1:19" s="19" customFormat="1" ht="15" customHeight="1">
      <c r="A6" s="79" t="s">
        <v>100</v>
      </c>
      <c r="B6" s="80"/>
      <c r="C6" s="75" t="s">
        <v>102</v>
      </c>
      <c r="D6" s="75"/>
      <c r="E6" s="75"/>
      <c r="F6" s="75"/>
      <c r="G6" s="76"/>
      <c r="H6" s="35"/>
      <c r="K6" s="19" t="s">
        <v>101</v>
      </c>
      <c r="L6" s="19" t="s">
        <v>102</v>
      </c>
      <c r="M6" s="19" t="s">
        <v>110</v>
      </c>
      <c r="N6" s="19" t="s">
        <v>103</v>
      </c>
      <c r="O6" s="19" t="s">
        <v>104</v>
      </c>
      <c r="P6" s="19" t="s">
        <v>105</v>
      </c>
      <c r="Q6" s="19" t="s">
        <v>106</v>
      </c>
      <c r="R6" s="19" t="s">
        <v>107</v>
      </c>
      <c r="S6" s="19" t="s">
        <v>108</v>
      </c>
    </row>
    <row r="7" spans="1:19" s="19" customFormat="1" ht="15" customHeight="1">
      <c r="A7" s="35"/>
      <c r="B7" s="35"/>
      <c r="C7" s="35"/>
      <c r="D7" s="35"/>
      <c r="E7" s="36"/>
      <c r="F7" s="36"/>
      <c r="G7" s="35"/>
      <c r="H7" s="35"/>
    </row>
    <row r="8" spans="1:19" s="19" customFormat="1" ht="15" customHeight="1">
      <c r="A8" s="81" t="s">
        <v>65</v>
      </c>
      <c r="B8" s="81"/>
      <c r="C8" s="20"/>
      <c r="D8" s="20"/>
      <c r="E8" s="36"/>
      <c r="F8" s="36"/>
      <c r="G8" s="20"/>
      <c r="H8" s="20"/>
    </row>
    <row r="9" spans="1:19" s="19" customFormat="1" ht="15" customHeight="1">
      <c r="A9" s="70" t="s">
        <v>66</v>
      </c>
      <c r="B9" s="72"/>
      <c r="C9" s="72"/>
      <c r="D9" s="72"/>
      <c r="E9" s="98">
        <v>35</v>
      </c>
      <c r="F9" s="98"/>
      <c r="G9" s="99"/>
      <c r="H9" s="20"/>
      <c r="K9" s="19">
        <v>30</v>
      </c>
      <c r="L9" s="19">
        <v>35</v>
      </c>
      <c r="M9" s="19">
        <v>40</v>
      </c>
      <c r="N9" s="19">
        <v>45</v>
      </c>
      <c r="O9" s="19">
        <v>50</v>
      </c>
      <c r="P9" s="19">
        <v>55</v>
      </c>
    </row>
    <row r="10" spans="1:19" s="19" customFormat="1" ht="15" customHeight="1">
      <c r="A10" s="52" t="s">
        <v>67</v>
      </c>
      <c r="B10" s="53"/>
      <c r="C10" s="53"/>
      <c r="D10" s="53"/>
      <c r="E10" s="88">
        <v>30</v>
      </c>
      <c r="F10" s="88"/>
      <c r="G10" s="89"/>
      <c r="H10" s="20"/>
    </row>
    <row r="11" spans="1:19" s="19" customFormat="1" ht="15" customHeight="1">
      <c r="A11" s="52" t="s">
        <v>76</v>
      </c>
      <c r="B11" s="53"/>
      <c r="C11" s="53"/>
      <c r="D11" s="53"/>
      <c r="E11" s="88">
        <v>5</v>
      </c>
      <c r="F11" s="88"/>
      <c r="G11" s="89"/>
      <c r="H11" s="20"/>
    </row>
    <row r="12" spans="1:19" s="19" customFormat="1" ht="15" customHeight="1">
      <c r="A12" s="73" t="s">
        <v>71</v>
      </c>
      <c r="B12" s="74"/>
      <c r="C12" s="74"/>
      <c r="D12" s="74"/>
      <c r="E12" s="100">
        <v>5</v>
      </c>
      <c r="F12" s="100"/>
      <c r="G12" s="101"/>
      <c r="H12" s="20"/>
    </row>
    <row r="13" spans="1:19" s="19" customFormat="1" ht="15" customHeight="1">
      <c r="A13" s="20"/>
      <c r="B13" s="20"/>
      <c r="C13" s="20"/>
      <c r="D13" s="20"/>
      <c r="E13" s="44"/>
      <c r="F13" s="36"/>
      <c r="G13" s="20"/>
      <c r="H13" s="20"/>
    </row>
    <row r="14" spans="1:19" s="19" customFormat="1" ht="15" customHeight="1">
      <c r="A14" s="70" t="s">
        <v>68</v>
      </c>
      <c r="B14" s="71"/>
      <c r="C14" s="72"/>
      <c r="D14" s="72"/>
      <c r="E14" s="98">
        <v>-16</v>
      </c>
      <c r="F14" s="98"/>
      <c r="G14" s="99"/>
      <c r="H14" s="20"/>
      <c r="K14" s="19">
        <v>-10</v>
      </c>
      <c r="L14" s="19">
        <v>-12</v>
      </c>
      <c r="M14" s="19">
        <v>-14</v>
      </c>
      <c r="N14" s="19">
        <v>-16</v>
      </c>
    </row>
    <row r="15" spans="1:19" s="19" customFormat="1" ht="15" customHeight="1">
      <c r="A15" s="67" t="s">
        <v>69</v>
      </c>
      <c r="B15" s="68"/>
      <c r="C15" s="69"/>
      <c r="D15" s="69"/>
      <c r="E15" s="88">
        <v>12</v>
      </c>
      <c r="F15" s="88"/>
      <c r="G15" s="89"/>
      <c r="H15" s="20"/>
      <c r="K15" s="19">
        <v>10</v>
      </c>
      <c r="L15" s="19">
        <v>12</v>
      </c>
      <c r="M15" s="19">
        <v>15</v>
      </c>
    </row>
    <row r="16" spans="1:19" s="19" customFormat="1" ht="15" customHeight="1">
      <c r="A16" s="52" t="s">
        <v>72</v>
      </c>
      <c r="B16" s="53"/>
      <c r="C16" s="53"/>
      <c r="D16" s="53"/>
      <c r="E16" s="88" t="s">
        <v>74</v>
      </c>
      <c r="F16" s="88"/>
      <c r="G16" s="89"/>
      <c r="H16" s="21"/>
      <c r="K16" s="19" t="s">
        <v>73</v>
      </c>
      <c r="L16" s="19" t="s">
        <v>74</v>
      </c>
    </row>
    <row r="17" spans="1:18" s="19" customFormat="1" ht="15" customHeight="1">
      <c r="A17" s="52" t="s">
        <v>70</v>
      </c>
      <c r="B17" s="53"/>
      <c r="C17" s="53"/>
      <c r="D17" s="53"/>
      <c r="E17" s="88">
        <v>50</v>
      </c>
      <c r="F17" s="88"/>
      <c r="G17" s="89"/>
      <c r="H17" s="20"/>
      <c r="K17" s="19">
        <v>50</v>
      </c>
      <c r="L17" s="19">
        <v>55</v>
      </c>
      <c r="M17" s="19">
        <v>60</v>
      </c>
    </row>
    <row r="18" spans="1:18" s="19" customFormat="1" ht="15" customHeight="1">
      <c r="A18" s="52" t="s">
        <v>111</v>
      </c>
      <c r="B18" s="53"/>
      <c r="C18" s="53"/>
      <c r="D18" s="53"/>
      <c r="E18" s="88" t="s">
        <v>113</v>
      </c>
      <c r="F18" s="88"/>
      <c r="G18" s="89"/>
      <c r="H18" s="35"/>
      <c r="K18" s="19" t="s">
        <v>113</v>
      </c>
      <c r="L18" s="19" t="s">
        <v>112</v>
      </c>
    </row>
    <row r="19" spans="1:18" s="19" customFormat="1" ht="15" customHeight="1">
      <c r="A19" s="54" t="s">
        <v>75</v>
      </c>
      <c r="B19" s="55"/>
      <c r="C19" s="55"/>
      <c r="D19" s="55"/>
      <c r="E19" s="88">
        <v>0.18</v>
      </c>
      <c r="F19" s="88"/>
      <c r="G19" s="89"/>
      <c r="H19" s="20"/>
    </row>
    <row r="20" spans="1:18" s="19" customFormat="1" ht="15" customHeight="1">
      <c r="A20" s="54" t="s">
        <v>114</v>
      </c>
      <c r="B20" s="55"/>
      <c r="C20" s="55"/>
      <c r="D20" s="55"/>
      <c r="E20" s="88" t="s">
        <v>115</v>
      </c>
      <c r="F20" s="88"/>
      <c r="G20" s="89"/>
      <c r="H20" s="35"/>
      <c r="K20" s="19" t="s">
        <v>115</v>
      </c>
      <c r="L20" s="19" t="s">
        <v>116</v>
      </c>
    </row>
    <row r="21" spans="1:18" s="19" customFormat="1" ht="15" customHeight="1">
      <c r="A21" s="65" t="s">
        <v>117</v>
      </c>
      <c r="B21" s="66"/>
      <c r="C21" s="66"/>
      <c r="D21" s="66"/>
      <c r="E21" s="90">
        <v>0.7</v>
      </c>
      <c r="F21" s="90"/>
      <c r="G21" s="91"/>
      <c r="H21" s="35"/>
      <c r="K21" s="43">
        <v>1</v>
      </c>
      <c r="L21" s="43">
        <v>0.9</v>
      </c>
      <c r="M21" s="43">
        <v>0.8</v>
      </c>
      <c r="N21" s="43">
        <v>0.7</v>
      </c>
      <c r="O21" s="43">
        <v>0.6</v>
      </c>
      <c r="P21" s="43">
        <v>0.5</v>
      </c>
      <c r="Q21" s="43">
        <v>0.4</v>
      </c>
      <c r="R21" s="43">
        <v>0.3</v>
      </c>
    </row>
    <row r="22" spans="1:18" s="19" customFormat="1" ht="15" customHeight="1">
      <c r="A22" s="35"/>
      <c r="B22" s="35"/>
      <c r="C22" s="20"/>
      <c r="D22" s="20"/>
      <c r="E22" s="42"/>
      <c r="F22" s="20"/>
      <c r="G22" s="20"/>
      <c r="H22" s="20"/>
    </row>
    <row r="23" spans="1:18" s="19" customFormat="1" ht="15" customHeight="1">
      <c r="A23" s="63" t="s">
        <v>62</v>
      </c>
      <c r="B23" s="64"/>
      <c r="C23" s="64"/>
      <c r="D23" s="64"/>
      <c r="E23" s="92">
        <f>IF($C$6="commotherm LWi-Split 9",'Daten WP'!B7,IF($C$6="commotherm LWi-Split 12",'Daten WP'!C7,IF($C$6="commotherm LWi-Split 14",'Daten WP'!D7,IF($C$6="commotherm LWi-Split 16",'Daten WP'!E7,IF($C$6="commotherm LW-A 6",'Daten WP'!F7,IF($C$6="commotherm LW-A 8",'Daten WP'!G7,IF($C$6="commotherm LW-A 10",'Daten WP'!H7,IF($C$6="commotherm LW-A 13",'Daten WP'!I7,IF($C$6="commotherm LW-A 17",'Daten WP'!J7,)))))))))</f>
        <v>2.76</v>
      </c>
      <c r="F23" s="92"/>
      <c r="G23" s="93"/>
      <c r="H23" s="20"/>
    </row>
    <row r="24" spans="1:18" s="19" customFormat="1" ht="15" customHeight="1">
      <c r="A24" s="54" t="s">
        <v>63</v>
      </c>
      <c r="B24" s="55"/>
      <c r="C24" s="55"/>
      <c r="D24" s="55"/>
      <c r="E24" s="94">
        <f>IF($C$6="commotherm LWi-Split 9",'Daten WP'!B8,IF($C$6="commotherm LWi-Split 12",'Daten WP'!C8,IF($C$6="commotherm LWi-Split 14",'Daten WP'!D8,IF($C$6="commotherm LWi-Split 16",'Daten WP'!E8,IF($C$6="commotherm LW-A 6",'Daten WP'!F8,IF($C$6="commotherm LW-A 8",'Daten WP'!G8,IF($C$6="commotherm LW-A 10",'Daten WP'!H8,IF($C$6="commotherm LW-A 13",'Daten WP'!I8,IF($C$6="commotherm LW-A 17",'Daten WP'!J8,)))))))))</f>
        <v>3.61</v>
      </c>
      <c r="F24" s="94"/>
      <c r="G24" s="95"/>
      <c r="H24" s="20"/>
    </row>
    <row r="25" spans="1:18" s="19" customFormat="1" ht="15" customHeight="1">
      <c r="A25" s="65" t="s">
        <v>64</v>
      </c>
      <c r="B25" s="66"/>
      <c r="C25" s="66"/>
      <c r="D25" s="66"/>
      <c r="E25" s="96">
        <f>IF($C$6="commotherm LWi-Split 9",'Daten WP'!B9,IF($C$6="commotherm LWi-Split 12",'Daten WP'!C9,IF($C$6="commotherm LWi-Split 14",'Daten WP'!D9,IF($C$6="commotherm LWi-Split 16",'Daten WP'!E9,IF($C$6="commotherm LW-A 6",'Daten WP'!F9,IF($C$6="commotherm LW-A 8",'Daten WP'!G9,IF($C$6="commotherm LW-A 10",'Daten WP'!H9,IF($C$6="commotherm LW-A 13",'Daten WP'!I9,IF($C$6="commotherm LW-A 17",'Daten WP'!J9,)))))))))</f>
        <v>4.63</v>
      </c>
      <c r="F25" s="96"/>
      <c r="G25" s="97"/>
      <c r="H25" s="20"/>
    </row>
    <row r="27" spans="1:18" ht="15.75">
      <c r="A27" s="57" t="s">
        <v>14</v>
      </c>
      <c r="B27" s="57"/>
      <c r="C27" s="57"/>
      <c r="D27" s="57"/>
      <c r="E27" s="57"/>
      <c r="F27" s="57"/>
      <c r="G27" s="57"/>
      <c r="H27" s="48"/>
    </row>
    <row r="29" spans="1:18" ht="30" customHeight="1">
      <c r="A29" s="56" t="s">
        <v>119</v>
      </c>
      <c r="B29" s="56"/>
      <c r="C29" s="56"/>
      <c r="D29" s="56"/>
      <c r="E29" s="56"/>
      <c r="F29" s="56"/>
      <c r="G29" s="56"/>
      <c r="H29" s="49"/>
    </row>
    <row r="30" spans="1:18" ht="16.5">
      <c r="A30" s="4" t="s">
        <v>0</v>
      </c>
      <c r="B30" s="5" t="s">
        <v>1</v>
      </c>
      <c r="C30" s="38">
        <f>Tabellen_VDI!P8</f>
        <v>1</v>
      </c>
    </row>
    <row r="31" spans="1:18" ht="16.5">
      <c r="B31" s="1"/>
    </row>
    <row r="32" spans="1:18" ht="30" customHeight="1">
      <c r="A32" s="56" t="s">
        <v>11</v>
      </c>
      <c r="B32" s="56"/>
      <c r="C32" s="56"/>
      <c r="D32" s="56"/>
      <c r="E32" s="56"/>
      <c r="F32" s="56"/>
      <c r="G32" s="56"/>
      <c r="H32" s="49"/>
    </row>
    <row r="33" spans="1:9" ht="16.5">
      <c r="A33" s="4" t="s">
        <v>0</v>
      </c>
      <c r="B33" s="5" t="s">
        <v>2</v>
      </c>
      <c r="C33" s="7">
        <f>IF(AND($E$15=15,$E$16="fix-speed"),Tabellen_VDI!N22,IF(AND($E$15=15,$E$16="Leistungsgeregelt"),Tabellen_VDI!N44,IF(AND($E$15=12,$E$16="fix-speed"),Tabellen_VDI!N66,IF(AND($E$15=12,$E$16="Leistungsgeregelt"),Tabellen_VDI!N88,IF(AND($E$15=10,$E$16="fix-speed"),Tabellen_VDI!N110,IF(AND($E$15=10,$E$16="Leistungsgeregelt"),Tabellen_VDI!N132,))))))</f>
        <v>0.17499999999999999</v>
      </c>
    </row>
    <row r="34" spans="1:9" ht="16.5">
      <c r="A34" s="4" t="s">
        <v>0</v>
      </c>
      <c r="B34" s="5" t="s">
        <v>3</v>
      </c>
      <c r="C34" s="7">
        <f>IF(AND($E$15=15,$E$16="fix-speed"),Tabellen_VDI!N23,IF(AND($E$15=15,$E$16="Leistungsgeregelt"),Tabellen_VDI!N45,IF(AND($E$15=12,$E$16="fix-speed"),Tabellen_VDI!N67,IF(AND($E$15=12,$E$16="Leistungsgeregelt"),Tabellen_VDI!N89,IF(AND($E$15=10,$E$16="fix-speed"),Tabellen_VDI!N111,IF(AND($E$15=10,$E$16="Leistungsgeregelt"),Tabellen_VDI!N133,))))))</f>
        <v>0.59599999999999997</v>
      </c>
    </row>
    <row r="35" spans="1:9" ht="16.5">
      <c r="A35" s="4" t="s">
        <v>0</v>
      </c>
      <c r="B35" s="5" t="s">
        <v>4</v>
      </c>
      <c r="C35" s="7">
        <f>IF(AND($E$15=15,$E$16="fix-speed"),Tabellen_VDI!N24,IF(AND($E$15=15,$E$16="Leistungsgeregelt"),Tabellen_VDI!N46,IF(AND($E$15=12,$E$16="fix-speed"),Tabellen_VDI!N68,IF(AND($E$15=12,$E$16="Leistungsgeregelt"),Tabellen_VDI!N90,IF(AND($E$15=10,$E$16="fix-speed"),Tabellen_VDI!N112,IF(AND($E$15=10,$E$16="Leistungsgeregelt"),Tabellen_VDI!N134,))))))</f>
        <v>0.16500000000000001</v>
      </c>
    </row>
    <row r="36" spans="1:9">
      <c r="C36" s="2"/>
    </row>
    <row r="37" spans="1:9">
      <c r="A37" t="s">
        <v>5</v>
      </c>
      <c r="C37" s="2"/>
    </row>
    <row r="38" spans="1:9" ht="18">
      <c r="A38" s="4" t="s">
        <v>6</v>
      </c>
      <c r="B38" s="6"/>
      <c r="C38" s="41">
        <f>E23</f>
        <v>2.76</v>
      </c>
    </row>
    <row r="39" spans="1:9">
      <c r="A39" t="s">
        <v>10</v>
      </c>
      <c r="C39" s="2"/>
    </row>
    <row r="40" spans="1:9" ht="18">
      <c r="A40" s="4" t="s">
        <v>8</v>
      </c>
      <c r="B40" s="6"/>
      <c r="C40" s="41">
        <f>E24</f>
        <v>3.61</v>
      </c>
      <c r="I40" t="s">
        <v>18</v>
      </c>
    </row>
    <row r="41" spans="1:9">
      <c r="A41" t="s">
        <v>13</v>
      </c>
      <c r="C41" s="2"/>
    </row>
    <row r="42" spans="1:9" ht="18">
      <c r="A42" s="4" t="s">
        <v>7</v>
      </c>
      <c r="B42" s="6"/>
      <c r="C42" s="41">
        <f>E25</f>
        <v>4.63</v>
      </c>
    </row>
    <row r="44" spans="1:9" ht="20.25">
      <c r="A44" s="16" t="s">
        <v>34</v>
      </c>
      <c r="B44" s="16"/>
      <c r="C44" s="17">
        <f>C30/((C33/C38)+(C34/C40)+(C35/C42))</f>
        <v>3.7858725760158789</v>
      </c>
      <c r="D44" s="18"/>
      <c r="E44" s="18"/>
      <c r="F44" s="18"/>
      <c r="G44" s="18"/>
      <c r="H44" s="47"/>
    </row>
    <row r="46" spans="1:9" ht="15.75">
      <c r="A46" s="57" t="s">
        <v>15</v>
      </c>
      <c r="B46" s="57"/>
      <c r="C46" s="57"/>
      <c r="D46" s="57"/>
      <c r="E46" s="57"/>
      <c r="F46" s="57"/>
      <c r="G46" s="57"/>
      <c r="H46" s="48"/>
    </row>
    <row r="48" spans="1:9">
      <c r="A48" t="s">
        <v>13</v>
      </c>
      <c r="C48" s="2"/>
    </row>
    <row r="49" spans="1:14" ht="18">
      <c r="A49" s="4" t="s">
        <v>24</v>
      </c>
      <c r="B49" s="6"/>
      <c r="C49" s="7">
        <f>C42</f>
        <v>4.63</v>
      </c>
    </row>
    <row r="51" spans="1:14" ht="30" customHeight="1">
      <c r="A51" s="56" t="s">
        <v>12</v>
      </c>
      <c r="B51" s="56"/>
      <c r="C51" s="56"/>
      <c r="D51" s="56"/>
      <c r="E51" s="56"/>
      <c r="F51" s="56"/>
      <c r="G51" s="56"/>
      <c r="H51" s="49"/>
    </row>
    <row r="52" spans="1:14" ht="16.5">
      <c r="A52" s="9" t="s">
        <v>0</v>
      </c>
      <c r="B52" s="10" t="s">
        <v>1</v>
      </c>
      <c r="C52" s="8">
        <f>C30</f>
        <v>1</v>
      </c>
      <c r="D52" s="2"/>
      <c r="E52" s="2"/>
      <c r="F52" s="2"/>
      <c r="G52" s="2"/>
      <c r="H52" s="2"/>
    </row>
    <row r="53" spans="1:14">
      <c r="A53" s="2"/>
      <c r="B53" s="2"/>
      <c r="C53" s="2"/>
      <c r="D53" s="2"/>
      <c r="E53" s="2"/>
      <c r="F53" s="2"/>
      <c r="G53" s="2"/>
      <c r="H53" s="2"/>
    </row>
    <row r="54" spans="1:14" ht="30" customHeight="1">
      <c r="A54" s="58" t="s">
        <v>16</v>
      </c>
      <c r="B54" s="58"/>
      <c r="C54" s="58"/>
      <c r="D54" s="58"/>
      <c r="E54" s="58"/>
      <c r="F54" s="58"/>
      <c r="G54" s="58"/>
      <c r="H54" s="50"/>
    </row>
    <row r="55" spans="1:14" ht="18">
      <c r="A55" s="59" t="s">
        <v>17</v>
      </c>
      <c r="B55" s="60"/>
      <c r="C55" s="8">
        <f>IF(AND(E17=50,E18="Heizwasser-Rohrschlange innenliegend"),Tabellen_VDI!D152,IF(AND(E17=55,E18="Heizwasser-Rohrschlange innenliegend"),Tabellen_VDI!D153,IF(AND(E17=60,E18="Heizwasser-Rohrschlange innenliegend"),Tabellen_VDI!D154,IF(AND(E17=50,E18="andere Bauform"),Tabellen_VDI!E152,IF(AND(E17=55,E18="andere Bauform"),Tabellen_VDI!E153,IF(AND(E17=60,E18="andere Bauform"),Tabellen_VDI!E154,"-"))))))</f>
        <v>1</v>
      </c>
      <c r="D55" s="2"/>
      <c r="E55" s="2"/>
      <c r="F55" s="2"/>
      <c r="G55" s="2"/>
      <c r="H55" s="2"/>
    </row>
    <row r="57" spans="1:14" ht="15" customHeight="1">
      <c r="A57" s="56" t="s">
        <v>19</v>
      </c>
      <c r="B57" s="56"/>
      <c r="C57" s="56"/>
      <c r="D57" s="56"/>
      <c r="E57" s="56"/>
      <c r="F57" s="56"/>
      <c r="G57" s="56"/>
      <c r="H57" s="49"/>
      <c r="I57" t="s">
        <v>20</v>
      </c>
      <c r="N57">
        <v>0.71599999999999997</v>
      </c>
    </row>
    <row r="58" spans="1:14" ht="18">
      <c r="A58" s="61" t="s">
        <v>22</v>
      </c>
      <c r="B58" s="62"/>
      <c r="C58" s="11">
        <f>IF(E18="Heizwasser-Rohrschlange innenliegend",0.716,0.644)</f>
        <v>0.71599999999999997</v>
      </c>
      <c r="I58" t="s">
        <v>21</v>
      </c>
      <c r="N58">
        <v>0.64400000000000002</v>
      </c>
    </row>
    <row r="60" spans="1:14" ht="19.5">
      <c r="A60" s="16" t="s">
        <v>23</v>
      </c>
      <c r="B60" s="16"/>
      <c r="C60" s="17">
        <f>C49*C52*C55*C58</f>
        <v>3.3150799999999996</v>
      </c>
      <c r="D60" s="18"/>
      <c r="E60" s="18"/>
      <c r="F60" s="18"/>
      <c r="G60" s="18"/>
      <c r="H60" s="47"/>
    </row>
    <row r="62" spans="1:14" ht="15.75">
      <c r="A62" s="57" t="s">
        <v>25</v>
      </c>
      <c r="B62" s="57"/>
      <c r="C62" s="57"/>
      <c r="D62" s="57"/>
      <c r="E62" s="57"/>
      <c r="F62" s="57"/>
      <c r="G62" s="57"/>
      <c r="H62" s="48"/>
    </row>
    <row r="64" spans="1:14">
      <c r="A64" t="s">
        <v>27</v>
      </c>
    </row>
    <row r="65" spans="1:8">
      <c r="A65" s="4" t="s">
        <v>26</v>
      </c>
      <c r="B65" s="6"/>
      <c r="C65" s="11">
        <f>E19</f>
        <v>0.18</v>
      </c>
    </row>
    <row r="67" spans="1:8">
      <c r="A67" t="s">
        <v>28</v>
      </c>
    </row>
    <row r="68" spans="1:8" ht="18">
      <c r="A68" s="12" t="s">
        <v>9</v>
      </c>
      <c r="B68" s="13"/>
      <c r="C68" s="14">
        <f>C44</f>
        <v>3.7858725760158789</v>
      </c>
    </row>
    <row r="70" spans="1:8">
      <c r="A70" t="s">
        <v>29</v>
      </c>
    </row>
    <row r="71" spans="1:8" ht="18">
      <c r="A71" s="12" t="s">
        <v>30</v>
      </c>
      <c r="B71" s="13"/>
      <c r="C71" s="14">
        <f>C60</f>
        <v>3.3150799999999996</v>
      </c>
    </row>
    <row r="73" spans="1:8">
      <c r="A73" t="s">
        <v>31</v>
      </c>
    </row>
    <row r="74" spans="1:8">
      <c r="A74" s="15" t="s">
        <v>32</v>
      </c>
      <c r="B74" s="6"/>
      <c r="C74" s="11">
        <f>IF(AND(E20="monoenergetisch",E21=100%),Tabellen_VDI!E163,IF(AND(E20="monoenergetisch",E21=90%),Tabellen_VDI!F163,IF(AND(E20="monoenergetisch",E21=80%),Tabellen_VDI!G163,IF(AND(E20="monoenergetisch",E21=70%),Tabellen_VDI!H163,IF(AND(E20="monoenergetisch",E21=60%),Tabellen_VDI!I163,IF(AND(E20="monoenergetisch",E21=50%),Tabellen_VDI!J163,IF(AND(E20="monoenergetisch",E21=40%),Tabellen_VDI!K163,IF(AND(E20="monoenergetisch",E21=30%),Tabellen_VDI!L163,IF(AND(E20="bivalent",E21=100%),Tabellen_VDI!E162,IF(AND(E20="bivalent",E21=90%),Tabellen_VDI!F162,IF(AND(E20="bivalent",E21=80%),Tabellen_VDI!G162,IF(AND(E20="bivalent",E21=70%),Tabellen_VDI!H162,IF(AND(E20="bivalent",E21=60%),Tabellen_VDI!I162,IF(AND(E20="bivalent",E21=50%),Tabellen_VDI!J162,IF(AND(E20="bivalent",E21=40%),Tabellen_VDI!K162,IF(AND(E20="bivalent",E21=30%),Tabellen_VDI!L162,"-"))))))))))))))))</f>
        <v>0.99</v>
      </c>
    </row>
    <row r="76" spans="1:8" ht="19.5">
      <c r="A76" s="16" t="s">
        <v>33</v>
      </c>
      <c r="B76" s="16"/>
      <c r="C76" s="17">
        <f>1/(((1-C65)*(C74/C68))+(C65*C74/C71)+(1-C74))</f>
        <v>3.5947543042037156</v>
      </c>
      <c r="D76" s="18"/>
      <c r="E76" s="18"/>
      <c r="F76" s="18"/>
      <c r="G76" s="18"/>
      <c r="H76" s="47"/>
    </row>
  </sheetData>
  <mergeCells count="49">
    <mergeCell ref="E15:G15"/>
    <mergeCell ref="E16:G16"/>
    <mergeCell ref="E17:G17"/>
    <mergeCell ref="E18:G18"/>
    <mergeCell ref="E19:G19"/>
    <mergeCell ref="E9:G9"/>
    <mergeCell ref="E10:G10"/>
    <mergeCell ref="E11:G11"/>
    <mergeCell ref="E12:G12"/>
    <mergeCell ref="E14:G14"/>
    <mergeCell ref="E20:G20"/>
    <mergeCell ref="E21:G21"/>
    <mergeCell ref="E23:G23"/>
    <mergeCell ref="E24:G24"/>
    <mergeCell ref="E25:G25"/>
    <mergeCell ref="C6:G6"/>
    <mergeCell ref="A1:G1"/>
    <mergeCell ref="C2:F2"/>
    <mergeCell ref="A6:B6"/>
    <mergeCell ref="A8:B8"/>
    <mergeCell ref="A4:C4"/>
    <mergeCell ref="D3:G3"/>
    <mergeCell ref="A3:C3"/>
    <mergeCell ref="D4:G4"/>
    <mergeCell ref="A20:D20"/>
    <mergeCell ref="A15:D15"/>
    <mergeCell ref="A14:D14"/>
    <mergeCell ref="A17:D17"/>
    <mergeCell ref="A9:D9"/>
    <mergeCell ref="A10:D10"/>
    <mergeCell ref="A11:D11"/>
    <mergeCell ref="A12:D12"/>
    <mergeCell ref="A16:D16"/>
    <mergeCell ref="A18:D18"/>
    <mergeCell ref="A19:D19"/>
    <mergeCell ref="A57:G57"/>
    <mergeCell ref="A62:G62"/>
    <mergeCell ref="A32:G32"/>
    <mergeCell ref="A27:G27"/>
    <mergeCell ref="A29:G29"/>
    <mergeCell ref="A46:G46"/>
    <mergeCell ref="A51:G51"/>
    <mergeCell ref="A54:G54"/>
    <mergeCell ref="A55:B55"/>
    <mergeCell ref="A58:B58"/>
    <mergeCell ref="A24:D24"/>
    <mergeCell ref="A23:D23"/>
    <mergeCell ref="A25:D25"/>
    <mergeCell ref="A21:D21"/>
  </mergeCells>
  <dataValidations count="11">
    <dataValidation type="list" allowBlank="1" showInputMessage="1" showErrorMessage="1" sqref="E12">
      <formula1>Tabellen_VDI!$D$4:$K$4</formula1>
    </dataValidation>
    <dataValidation type="list" allowBlank="1" showInputMessage="1" showErrorMessage="1" sqref="E11">
      <formula1>Tabellen_VDI!$A$7:$A$14</formula1>
    </dataValidation>
    <dataValidation type="list" allowBlank="1" showInputMessage="1" showErrorMessage="1" sqref="E14">
      <formula1>$K$14:$N$14</formula1>
    </dataValidation>
    <dataValidation type="list" allowBlank="1" showInputMessage="1" showErrorMessage="1" sqref="E15">
      <formula1>$K$15:$M$15</formula1>
    </dataValidation>
    <dataValidation type="list" allowBlank="1" showInputMessage="1" showErrorMessage="1" sqref="E16">
      <formula1>$K$16:$L$16</formula1>
    </dataValidation>
    <dataValidation type="list" allowBlank="1" showInputMessage="1" showErrorMessage="1" sqref="E17">
      <formula1>$K$17:$M$17</formula1>
    </dataValidation>
    <dataValidation type="list" allowBlank="1" showInputMessage="1" showErrorMessage="1" sqref="E9">
      <formula1>$K$9:$P$9</formula1>
    </dataValidation>
    <dataValidation type="list" allowBlank="1" showInputMessage="1" showErrorMessage="1" sqref="C6">
      <formula1>$K$6:$S$6</formula1>
    </dataValidation>
    <dataValidation type="list" allowBlank="1" showInputMessage="1" showErrorMessage="1" sqref="E18">
      <formula1>$K$18:$L$18</formula1>
    </dataValidation>
    <dataValidation type="list" allowBlank="1" showInputMessage="1" showErrorMessage="1" sqref="E20">
      <formula1>$K$20:$L$20</formula1>
    </dataValidation>
    <dataValidation type="list" allowBlank="1" showInputMessage="1" showErrorMessage="1" sqref="E21">
      <formula1>$K$21:$R$21</formula1>
    </dataValidation>
  </dataValidations>
  <pageMargins left="0.7" right="0.7" top="0.75" bottom="0.75" header="0.3" footer="0.3"/>
  <pageSetup paperSize="9" orientation="portrait" r:id="rId1"/>
  <rowBreaks count="1" manualBreakCount="1">
    <brk id="4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"/>
  <sheetViews>
    <sheetView topLeftCell="A148" workbookViewId="0">
      <selection activeCell="D170" sqref="D170"/>
    </sheetView>
  </sheetViews>
  <sheetFormatPr baseColWidth="10" defaultRowHeight="15"/>
  <cols>
    <col min="1" max="1" width="12.85546875" customWidth="1"/>
    <col min="2" max="2" width="4.7109375" customWidth="1"/>
    <col min="3" max="3" width="3.28515625" customWidth="1"/>
    <col min="4" max="4" width="13.28515625" customWidth="1"/>
    <col min="12" max="12" width="6.85546875" customWidth="1"/>
    <col min="13" max="13" width="9.140625" bestFit="1" customWidth="1"/>
    <col min="15" max="15" width="18.140625" customWidth="1"/>
  </cols>
  <sheetData>
    <row r="1" spans="1:16">
      <c r="A1" t="s">
        <v>36</v>
      </c>
    </row>
    <row r="3" spans="1:16" ht="18" customHeight="1">
      <c r="A3" s="22" t="s">
        <v>1</v>
      </c>
      <c r="B3" s="22"/>
      <c r="C3" s="22"/>
      <c r="D3" s="105" t="s">
        <v>38</v>
      </c>
      <c r="E3" s="105"/>
      <c r="F3" s="105"/>
      <c r="G3" s="105"/>
      <c r="H3" s="105"/>
      <c r="I3" s="105"/>
      <c r="J3" s="105"/>
      <c r="K3" s="105"/>
    </row>
    <row r="4" spans="1:16">
      <c r="A4" s="23" t="s">
        <v>37</v>
      </c>
      <c r="B4" s="33">
        <v>1</v>
      </c>
      <c r="C4" s="3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M4" s="102" t="s">
        <v>76</v>
      </c>
      <c r="N4" s="102"/>
      <c r="O4" s="53"/>
      <c r="P4">
        <f>Berechnung!E11</f>
        <v>5</v>
      </c>
    </row>
    <row r="5" spans="1:16" ht="9" customHeight="1">
      <c r="A5" s="33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M5" s="29"/>
      <c r="N5" s="29"/>
      <c r="O5" s="32"/>
      <c r="P5" s="28"/>
    </row>
    <row r="6" spans="1:16" ht="7.5" customHeight="1">
      <c r="A6" s="33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M6" s="29"/>
      <c r="N6" s="29"/>
      <c r="O6" s="32"/>
      <c r="P6" s="28"/>
    </row>
    <row r="7" spans="1:16">
      <c r="A7" s="23">
        <v>3</v>
      </c>
      <c r="B7" s="33"/>
      <c r="C7" s="33"/>
      <c r="D7" s="24">
        <v>1</v>
      </c>
      <c r="E7" s="24">
        <v>0.99</v>
      </c>
      <c r="F7" s="24">
        <v>0.98</v>
      </c>
      <c r="G7" s="24">
        <v>0.96899999999999997</v>
      </c>
      <c r="H7" s="24">
        <v>0.95899999999999996</v>
      </c>
      <c r="I7" s="24">
        <v>0.94899999999999995</v>
      </c>
      <c r="J7" s="24">
        <v>0.93899999999999995</v>
      </c>
      <c r="K7" s="24">
        <v>0.92800000000000005</v>
      </c>
      <c r="M7" s="102" t="s">
        <v>71</v>
      </c>
      <c r="N7" s="102"/>
      <c r="O7" s="102"/>
      <c r="P7">
        <f>Berechnung!E12</f>
        <v>5</v>
      </c>
    </row>
    <row r="8" spans="1:16">
      <c r="A8" s="23">
        <v>4</v>
      </c>
      <c r="B8" s="33"/>
      <c r="C8" s="33"/>
      <c r="D8" s="24">
        <v>1.01</v>
      </c>
      <c r="E8" s="24">
        <v>1</v>
      </c>
      <c r="F8" s="24">
        <v>0.99</v>
      </c>
      <c r="G8" s="24">
        <v>0.98</v>
      </c>
      <c r="H8" s="24">
        <v>0.96899999999999997</v>
      </c>
      <c r="I8" s="24">
        <v>0.95899999999999996</v>
      </c>
      <c r="J8" s="24">
        <v>0.94899999999999995</v>
      </c>
      <c r="K8" s="24">
        <v>0.93899999999999995</v>
      </c>
      <c r="M8" t="s">
        <v>96</v>
      </c>
      <c r="P8">
        <f>INDEX(B5:K14,P4,P7)</f>
        <v>1</v>
      </c>
    </row>
    <row r="9" spans="1:16">
      <c r="A9" s="23">
        <v>5</v>
      </c>
      <c r="B9" s="33"/>
      <c r="C9" s="33"/>
      <c r="D9" s="24">
        <v>1.02</v>
      </c>
      <c r="E9" s="24">
        <v>1.01</v>
      </c>
      <c r="F9" s="24">
        <v>1</v>
      </c>
      <c r="G9" s="24">
        <v>0.99</v>
      </c>
      <c r="H9" s="24">
        <v>0.98</v>
      </c>
      <c r="I9" s="24">
        <v>0.96899999999999997</v>
      </c>
      <c r="J9" s="24">
        <v>0.95899999999999996</v>
      </c>
      <c r="K9" s="24">
        <v>0.94899999999999995</v>
      </c>
    </row>
    <row r="10" spans="1:16">
      <c r="A10" s="23">
        <v>6</v>
      </c>
      <c r="B10" s="33"/>
      <c r="C10" s="33"/>
      <c r="D10" s="24">
        <v>1.0309999999999999</v>
      </c>
      <c r="E10" s="24">
        <v>1.02</v>
      </c>
      <c r="F10" s="24">
        <v>1.01</v>
      </c>
      <c r="G10" s="24">
        <v>1</v>
      </c>
      <c r="H10" s="24">
        <v>0.99</v>
      </c>
      <c r="I10" s="24">
        <v>0.98</v>
      </c>
      <c r="J10" s="24">
        <v>0.96899999999999997</v>
      </c>
      <c r="K10" s="24">
        <v>0.95899999999999996</v>
      </c>
    </row>
    <row r="11" spans="1:16">
      <c r="A11" s="23">
        <v>7</v>
      </c>
      <c r="B11" s="33"/>
      <c r="C11" s="33"/>
      <c r="D11" s="24">
        <v>1.0409999999999999</v>
      </c>
      <c r="E11" s="24">
        <v>1.0309999999999999</v>
      </c>
      <c r="F11" s="24">
        <v>1.02</v>
      </c>
      <c r="G11" s="24">
        <v>1.01</v>
      </c>
      <c r="H11" s="24">
        <v>1</v>
      </c>
      <c r="I11" s="24">
        <v>0.99</v>
      </c>
      <c r="J11" s="24">
        <v>0.98</v>
      </c>
      <c r="K11" s="24">
        <v>0.96899999999999997</v>
      </c>
    </row>
    <row r="12" spans="1:16">
      <c r="A12" s="23">
        <v>8</v>
      </c>
      <c r="B12" s="33"/>
      <c r="C12" s="33"/>
      <c r="D12" s="24">
        <v>1.0509999999999999</v>
      </c>
      <c r="E12" s="24">
        <v>1.0409999999999999</v>
      </c>
      <c r="F12" s="24">
        <v>1.0309999999999999</v>
      </c>
      <c r="G12" s="24">
        <v>1.02</v>
      </c>
      <c r="H12" s="24">
        <v>1.01</v>
      </c>
      <c r="I12" s="24">
        <v>1</v>
      </c>
      <c r="J12" s="24">
        <v>0.99</v>
      </c>
      <c r="K12" s="24">
        <v>0.98</v>
      </c>
    </row>
    <row r="13" spans="1:16">
      <c r="A13" s="23">
        <v>9</v>
      </c>
      <c r="B13" s="33"/>
      <c r="C13" s="33"/>
      <c r="D13" s="24">
        <v>1.0609999999999999</v>
      </c>
      <c r="E13" s="24">
        <v>1.0509999999999999</v>
      </c>
      <c r="F13" s="24">
        <v>1.0409999999999999</v>
      </c>
      <c r="G13" s="24">
        <v>1.0309999999999999</v>
      </c>
      <c r="H13" s="24">
        <v>1.02</v>
      </c>
      <c r="I13" s="24">
        <v>1.01</v>
      </c>
      <c r="J13" s="24">
        <v>1</v>
      </c>
      <c r="K13" s="24">
        <v>0.99</v>
      </c>
    </row>
    <row r="14" spans="1:16">
      <c r="A14" s="23">
        <v>10</v>
      </c>
      <c r="B14" s="33"/>
      <c r="C14" s="33"/>
      <c r="D14" s="24">
        <v>1.0720000000000001</v>
      </c>
      <c r="E14" s="24">
        <v>1.0609999999999999</v>
      </c>
      <c r="F14" s="24">
        <v>1.0509999999999999</v>
      </c>
      <c r="G14" s="24">
        <v>1.0409999999999999</v>
      </c>
      <c r="H14" s="24">
        <v>1.0309999999999999</v>
      </c>
      <c r="I14" s="24">
        <v>1.02</v>
      </c>
      <c r="J14" s="24">
        <v>1.01</v>
      </c>
      <c r="K14" s="24">
        <v>1</v>
      </c>
    </row>
    <row r="16" spans="1:16">
      <c r="A16" t="s">
        <v>39</v>
      </c>
    </row>
    <row r="18" spans="1:15">
      <c r="A18" t="s">
        <v>40</v>
      </c>
    </row>
    <row r="19" spans="1:15">
      <c r="A19" s="104" t="s">
        <v>42</v>
      </c>
      <c r="B19" s="31"/>
      <c r="C19" s="31"/>
      <c r="D19" s="104" t="s">
        <v>43</v>
      </c>
      <c r="E19" s="104" t="s">
        <v>44</v>
      </c>
      <c r="F19" s="98" t="s">
        <v>41</v>
      </c>
      <c r="G19" s="98"/>
      <c r="H19" s="98"/>
      <c r="I19" s="98"/>
      <c r="J19" s="98"/>
      <c r="K19" s="99"/>
      <c r="M19" t="s">
        <v>97</v>
      </c>
      <c r="O19">
        <f>Berechnung!E9</f>
        <v>35</v>
      </c>
    </row>
    <row r="20" spans="1:15" ht="30" customHeight="1">
      <c r="A20" s="104"/>
      <c r="B20" s="31"/>
      <c r="C20" s="31"/>
      <c r="D20" s="104"/>
      <c r="E20" s="104"/>
      <c r="F20" s="26">
        <v>30</v>
      </c>
      <c r="G20" s="26">
        <v>35</v>
      </c>
      <c r="H20" s="26">
        <v>40</v>
      </c>
      <c r="I20" s="26">
        <v>45</v>
      </c>
      <c r="J20" s="26">
        <v>50</v>
      </c>
      <c r="K20" s="26">
        <v>55</v>
      </c>
      <c r="M20" t="s">
        <v>99</v>
      </c>
      <c r="O20">
        <f>IF(AND(Berechnung!E14=-10,Berechnung!E15=15,Berechnung!E16="fix-speed"),1,IF(AND(Berechnung!E14=-10,Berechnung!E15=15,Berechnung!E16="Leistungsgeregelt"),2,IF(AND(Berechnung!E14=-12,Berechnung!E15=15,Berechnung!E16="fix-speed"),3,IF(AND(Berechnung!E14=-12,Berechnung!E15=15,Berechnung!E16="Leistungsgeregelt"),4,IF(AND(Berechnung!E14=-14,Berechnung!E15=15,Berechnung!E16="fix-speed"),5,IF(AND(Berechnung!E14=-14,Berechnung!E15=15,Berechnung!E16="Leistungsgeregelt"),6,IF(AND(Berechnung!E14=-16,Berechnung!E15=15,Berechnung!E16="fix-speed"),7,IF(AND(Berechnung!E14=-16,Berechnung!E15=15,Berechnung!E16="Leistungsgeregelt"),8,IF(AND(Berechnung!E14=-10,Berechnung!E15=12,Berechnung!E16="fix-speed"),9,IF(AND(Berechnung!E14=-10,Berechnung!E15=12,Berechnung!E16="Leistungsgeregelt"),10,IF(AND(Berechnung!E14=-12,Berechnung!E15=12,Berechnung!E16="fix-speed"),11,IF(AND(Berechnung!E14=-12,Berechnung!E15=12,Berechnung!E16="Leistungsgeregelt"),12,IF(AND(Berechnung!E14=-14,Berechnung!E15=12,Berechnung!E16="fix-speed"),13,IF(AND(Berechnung!E14=-14,Berechnung!E15=12,Berechnung!E16="Leistungsgeregelt"),14,IF(AND(Berechnung!E14=-16,Berechnung!E15=12,Berechnung!E16="fix-speed"),15,IF(AND(Berechnung!E14=-16,Berechnung!E15=12,Berechnung!E16="Leistungsgeregelt"),16,IF(AND(Berechnung!E14=-10,Berechnung!E15=10,Berechnung!E16="fix-speed"),17,IF(AND(Berechnung!E14=-10,Berechnung!E15=10,Berechnung!E16="Leistungsgeregelt"),18,IF(AND(Berechnung!E14=-12,Berechnung!E15=10,Berechnung!E16="fix-speed"),19,IF(AND(Berechnung!E14=-12,Berechnung!E15=10,Berechnung!E16="Leistungsgeregelt"),20,IF(AND(Berechnung!E14=-14,Berechnung!E15=10,Berechnung!E16="fix-speed"),21,IF(AND(Berechnung!E14=-14,Berechnung!E15=10,Berechnung!E16="Leistungsgeregelt"),22,IF(AND(Berechnung!E14=-16,Berechnung!E15=10,Berechnung!E16="fix-speed"),23,IF(AND(Berechnung!E14=-16,Berechnung!E15=10,Berechnung!E16="Leistungsgeregelt"),24,"FAIL"))))))))))))))))))))))))</f>
        <v>16</v>
      </c>
    </row>
    <row r="21" spans="1:15">
      <c r="A21" s="37"/>
      <c r="B21" s="37">
        <v>1</v>
      </c>
      <c r="C21" s="37">
        <v>2</v>
      </c>
      <c r="D21" s="37"/>
      <c r="E21" s="37"/>
      <c r="F21" s="26"/>
      <c r="G21" s="26"/>
      <c r="H21" s="26"/>
      <c r="I21" s="26"/>
      <c r="J21" s="26"/>
      <c r="K21" s="26"/>
      <c r="M21" t="s">
        <v>98</v>
      </c>
      <c r="O21">
        <f>Berechnung!E14</f>
        <v>-16</v>
      </c>
    </row>
    <row r="22" spans="1:15">
      <c r="A22" s="37">
        <v>1</v>
      </c>
      <c r="B22" s="37"/>
      <c r="C22" s="37"/>
      <c r="D22" s="37"/>
      <c r="E22" s="37"/>
      <c r="F22" s="26"/>
      <c r="G22" s="26"/>
      <c r="H22" s="26"/>
      <c r="I22" s="26"/>
      <c r="J22" s="26"/>
      <c r="K22" s="26"/>
      <c r="M22" t="s">
        <v>45</v>
      </c>
      <c r="N22" s="24" t="str">
        <f>IF(AND($O$20=1,$O$19=30),F24,IF(AND($O$20=1,$O$19=35),G24,IF(AND($O$20=1,$O$19=40),H24,IF(AND($O$20=1,$O$19=45),I24,IF(AND($O$20=1,$O$19=50),J24,IF(AND($O$20=1,$O$19=55),K24,IF(AND($O$20=3,$O$19=30),F27,IF(AND($O$20=3,$O$19=35),G27,IF(AND($O$20=3,$O$19=40),H27,IF(AND($O$20=3,$O$19=45),I27,IF(AND($O$20=3,$O$19=50),J27,IF(AND($O$20=3,$O$19=55),K27,IF(AND($O$20=5,$O$19=30),F30,IF(AND($O$20=5,$O$19=35),G30,IF(AND($O$20=5,$O$19=40),H30,IF(AND($O$20=5,$O$19=45),I30,IF(AND($O$20=5,$O$19=50),J30,IF(AND($O$20=5,$O$19=55),K30,IF(AND($O$20=7,$O$19=30),F33,IF(AND($O$20=7,$O$19=35),G33,IF(AND($O$20=7,$O$19=40),H33,IF(AND($O$20=7,$O$19=45),I33,IF(AND($O$20=7,$O$19=50),J33,IF(AND($O$20=7,$O$19=55),K33,"-"))))))))))))))))))))))))</f>
        <v>-</v>
      </c>
    </row>
    <row r="23" spans="1:15">
      <c r="A23" s="37">
        <v>2</v>
      </c>
      <c r="B23" s="37"/>
      <c r="C23" s="37"/>
      <c r="D23" s="37"/>
      <c r="E23" s="37"/>
      <c r="F23" s="26"/>
      <c r="G23" s="26"/>
      <c r="H23" s="26"/>
      <c r="I23" s="26"/>
      <c r="J23" s="26"/>
      <c r="K23" s="26"/>
      <c r="M23" t="s">
        <v>46</v>
      </c>
      <c r="N23" s="24" t="str">
        <f>IF(AND(O20=1,O19=30),F25,IF(AND(O20=1,O19=35),G25,IF(AND(O20=1,O19=40),H25,IF(AND(O20=1,O19=45),I25,IF(AND(O20=1,O19=50),J25,IF(AND(O20=1,O19=55),K25,IF(AND(O20=3,O19=30),F28,IF(AND(O20=3,O19=35),G28,IF(AND(O20=3,O19=40),H28,IF(AND(O20=3,O19=45),I28,IF(AND(O20=3,O19=50),J28,IF(AND(O20=3,O19=55),K28,IF(AND(O20=5,O19=30),F31,IF(AND(O20=5,O19=35),G31,IF(AND(O20=5,O19=40),H31,IF(AND(O20=5,O19=45),I31,IF(AND(O20=5,O19=50),J31,IF(AND(O20=5,O19=55),K31,IF(AND(O20=7,O19=30),F34,IF(AND(O20=7,O19=35),G34,IF(AND(O20=7,O19=40),H34,IF(AND(O20=7,O19=45),I34,IF(AND(O20=7,O19=50),J34,IF(AND(O20=7,O19=55),K34,"-"))))))))))))))))))))))))</f>
        <v>-</v>
      </c>
    </row>
    <row r="24" spans="1:15">
      <c r="A24" s="103">
        <v>-10</v>
      </c>
      <c r="B24" s="30"/>
      <c r="C24" s="30"/>
      <c r="D24" s="23">
        <v>-7</v>
      </c>
      <c r="E24" s="23" t="s">
        <v>45</v>
      </c>
      <c r="F24" s="24">
        <v>0.02</v>
      </c>
      <c r="G24" s="24">
        <v>2.1999999999999999E-2</v>
      </c>
      <c r="H24" s="24">
        <v>2.4E-2</v>
      </c>
      <c r="I24" s="24">
        <v>2.5999999999999999E-2</v>
      </c>
      <c r="J24" s="24">
        <v>2.9000000000000001E-2</v>
      </c>
      <c r="K24" s="24">
        <v>3.2000000000000001E-2</v>
      </c>
      <c r="M24" t="s">
        <v>47</v>
      </c>
      <c r="N24" s="24" t="str">
        <f>IF(AND(O20=1,O19=30),F26,IF(AND(O20=1,O19=35),G26,IF(AND(O20=1,O19=40),H26,IF(AND(O20=1,O19=45),I26,IF(AND(O20=1,O19=50),J26,IF(AND(O20=1,O19=55),K26,IF(AND(O20=3,O19=30),F29,IF(AND(O20=3,O19=35),G29,IF(AND(O20=3,O19=40),H29,IF(AND(O20=3,O19=45),I29,IF(AND(O20=3,O19=50),J29,IF(AND(O20=3,O19=55),K29,IF(AND(O20=5,O19=30),F32,IF(AND(O20=5,O19=35),G32,IF(AND(O20=5,O19=40),H32,IF(AND(O20=5,O19=45),I32,IF(AND(O20=5,O19=50),J32,IF(AND(O20=5,O19=55),K32,IF(AND(O20=7,O19=30),F35,IF(AND(O20=7,O19=35),G35,IF(AND(O20=7,O19=40),H35,IF(AND(O20=7,O19=45),I35,IF(AND(O20=7,O19=50),J35,IF(AND(O20=7,O19=55),K35,"-"))))))))))))))))))))))))</f>
        <v>-</v>
      </c>
    </row>
    <row r="25" spans="1:15">
      <c r="A25" s="103"/>
      <c r="B25" s="30"/>
      <c r="C25" s="30"/>
      <c r="D25" s="23">
        <v>2</v>
      </c>
      <c r="E25" s="23" t="s">
        <v>46</v>
      </c>
      <c r="F25" s="24">
        <v>0.45</v>
      </c>
      <c r="G25" s="24">
        <v>0.47599999999999998</v>
      </c>
      <c r="H25" s="24">
        <v>0.504</v>
      </c>
      <c r="I25" s="24">
        <v>0.53600000000000003</v>
      </c>
      <c r="J25" s="24">
        <v>0.57299999999999995</v>
      </c>
      <c r="K25" s="24">
        <v>0.61599999999999999</v>
      </c>
    </row>
    <row r="26" spans="1:15">
      <c r="A26" s="103"/>
      <c r="B26" s="30"/>
      <c r="C26" s="30"/>
      <c r="D26" s="23">
        <v>7</v>
      </c>
      <c r="E26" s="23" t="s">
        <v>47</v>
      </c>
      <c r="F26" s="24">
        <v>0.41799999999999998</v>
      </c>
      <c r="G26" s="24">
        <v>0.437</v>
      </c>
      <c r="H26" s="24">
        <v>0.45800000000000002</v>
      </c>
      <c r="I26" s="24">
        <v>0.48</v>
      </c>
      <c r="J26" s="24">
        <v>0.505</v>
      </c>
      <c r="K26" s="24">
        <v>0.53200000000000003</v>
      </c>
    </row>
    <row r="27" spans="1:15">
      <c r="A27" s="103">
        <v>-12</v>
      </c>
      <c r="B27" s="30"/>
      <c r="C27" s="30"/>
      <c r="D27" s="23">
        <v>-7</v>
      </c>
      <c r="E27" s="23" t="s">
        <v>45</v>
      </c>
      <c r="F27" s="24">
        <v>3.5999999999999997E-2</v>
      </c>
      <c r="G27" s="24">
        <v>3.9E-2</v>
      </c>
      <c r="H27" s="24">
        <v>4.2000000000000003E-2</v>
      </c>
      <c r="I27" s="24">
        <v>4.5999999999999999E-2</v>
      </c>
      <c r="J27" s="24">
        <v>0.05</v>
      </c>
      <c r="K27" s="24">
        <v>5.5E-2</v>
      </c>
    </row>
    <row r="28" spans="1:15">
      <c r="A28" s="103"/>
      <c r="B28" s="30"/>
      <c r="C28" s="30"/>
      <c r="D28" s="23">
        <v>2</v>
      </c>
      <c r="E28" s="23" t="s">
        <v>46</v>
      </c>
      <c r="F28" s="24">
        <v>0.51400000000000001</v>
      </c>
      <c r="G28" s="24">
        <v>0.54200000000000004</v>
      </c>
      <c r="H28" s="24">
        <v>0.57299999999999995</v>
      </c>
      <c r="I28" s="24">
        <v>0.60899999999999999</v>
      </c>
      <c r="J28" s="24">
        <v>0.64900000000000002</v>
      </c>
      <c r="K28" s="24">
        <v>0.69399999999999995</v>
      </c>
    </row>
    <row r="29" spans="1:15">
      <c r="A29" s="103"/>
      <c r="B29" s="30"/>
      <c r="C29" s="30"/>
      <c r="D29" s="23">
        <v>7</v>
      </c>
      <c r="E29" s="23" t="s">
        <v>47</v>
      </c>
      <c r="F29" s="24">
        <v>0.34599999999999997</v>
      </c>
      <c r="G29" s="24">
        <v>0.36099999999999999</v>
      </c>
      <c r="H29" s="24">
        <v>0.377</v>
      </c>
      <c r="I29" s="24">
        <v>0.39500000000000002</v>
      </c>
      <c r="J29" s="24">
        <v>0.41499999999999998</v>
      </c>
      <c r="K29" s="24">
        <v>0.436</v>
      </c>
    </row>
    <row r="30" spans="1:15">
      <c r="A30" s="103">
        <v>-14</v>
      </c>
      <c r="B30" s="30"/>
      <c r="C30" s="30"/>
      <c r="D30" s="23">
        <v>-7</v>
      </c>
      <c r="E30" s="23" t="s">
        <v>45</v>
      </c>
      <c r="F30" s="24">
        <v>0.09</v>
      </c>
      <c r="G30" s="24">
        <v>9.6000000000000002E-2</v>
      </c>
      <c r="H30" s="24">
        <v>0.104</v>
      </c>
      <c r="I30" s="24">
        <v>0.112</v>
      </c>
      <c r="J30" s="24">
        <v>0.123</v>
      </c>
      <c r="K30" s="24">
        <v>0.13500000000000001</v>
      </c>
    </row>
    <row r="31" spans="1:15">
      <c r="A31" s="103"/>
      <c r="B31" s="30"/>
      <c r="C31" s="30"/>
      <c r="D31" s="23">
        <v>2</v>
      </c>
      <c r="E31" s="23" t="s">
        <v>46</v>
      </c>
      <c r="F31" s="24">
        <v>0.53700000000000003</v>
      </c>
      <c r="G31" s="24">
        <v>0.56599999999999995</v>
      </c>
      <c r="H31" s="24">
        <v>0.59799999999999998</v>
      </c>
      <c r="I31" s="24">
        <v>0.63400000000000001</v>
      </c>
      <c r="J31" s="24">
        <v>0.67400000000000004</v>
      </c>
      <c r="K31" s="24">
        <v>0.72</v>
      </c>
    </row>
    <row r="32" spans="1:15">
      <c r="A32" s="103"/>
      <c r="B32" s="30"/>
      <c r="C32" s="30"/>
      <c r="D32" s="23">
        <v>7</v>
      </c>
      <c r="E32" s="23" t="s">
        <v>47</v>
      </c>
      <c r="F32" s="24">
        <v>0.27800000000000002</v>
      </c>
      <c r="G32" s="24">
        <v>0.28999999999999998</v>
      </c>
      <c r="H32" s="24">
        <v>0.30299999999999999</v>
      </c>
      <c r="I32" s="24">
        <v>0.317</v>
      </c>
      <c r="J32" s="24">
        <v>0.33200000000000002</v>
      </c>
      <c r="K32" s="24">
        <v>0.34899999999999998</v>
      </c>
    </row>
    <row r="33" spans="1:14">
      <c r="A33" s="103">
        <v>-16</v>
      </c>
      <c r="B33" s="30"/>
      <c r="C33" s="30"/>
      <c r="D33" s="23">
        <v>-7</v>
      </c>
      <c r="E33" s="23" t="s">
        <v>45</v>
      </c>
      <c r="F33" s="24">
        <v>0.14000000000000001</v>
      </c>
      <c r="G33" s="24">
        <v>0.15</v>
      </c>
      <c r="H33" s="24">
        <v>0.161</v>
      </c>
      <c r="I33" s="24">
        <v>0.17499999999999999</v>
      </c>
      <c r="J33" s="24">
        <v>0.191</v>
      </c>
      <c r="K33" s="24">
        <v>0.21</v>
      </c>
    </row>
    <row r="34" spans="1:14">
      <c r="A34" s="103"/>
      <c r="B34" s="30"/>
      <c r="C34" s="30"/>
      <c r="D34" s="23">
        <v>2</v>
      </c>
      <c r="E34" s="23" t="s">
        <v>46</v>
      </c>
      <c r="F34" s="24">
        <v>0.53800000000000003</v>
      </c>
      <c r="G34" s="24">
        <v>0.56599999999999995</v>
      </c>
      <c r="H34" s="24">
        <v>0.59599999999999997</v>
      </c>
      <c r="I34" s="24">
        <v>0.63</v>
      </c>
      <c r="J34" s="24">
        <v>0.66900000000000004</v>
      </c>
      <c r="K34" s="24">
        <v>0.71199999999999997</v>
      </c>
    </row>
    <row r="35" spans="1:14">
      <c r="A35" s="103"/>
      <c r="B35" s="30"/>
      <c r="C35" s="30"/>
      <c r="D35" s="23">
        <v>7</v>
      </c>
      <c r="E35" s="23" t="s">
        <v>47</v>
      </c>
      <c r="F35" s="24">
        <v>0.23200000000000001</v>
      </c>
      <c r="G35" s="24">
        <v>0.24099999999999999</v>
      </c>
      <c r="H35" s="24">
        <v>0.252</v>
      </c>
      <c r="I35" s="24">
        <v>0.26300000000000001</v>
      </c>
      <c r="J35" s="24">
        <v>0.27500000000000002</v>
      </c>
      <c r="K35" s="24">
        <v>0.28899999999999998</v>
      </c>
    </row>
    <row r="38" spans="1:14">
      <c r="A38" t="s">
        <v>48</v>
      </c>
    </row>
    <row r="40" spans="1:14">
      <c r="A40" t="s">
        <v>49</v>
      </c>
    </row>
    <row r="41" spans="1:14">
      <c r="A41" s="104" t="s">
        <v>42</v>
      </c>
      <c r="B41" s="31"/>
      <c r="C41" s="31"/>
      <c r="D41" s="104" t="s">
        <v>43</v>
      </c>
      <c r="E41" s="104" t="s">
        <v>44</v>
      </c>
      <c r="F41" s="98" t="s">
        <v>41</v>
      </c>
      <c r="G41" s="98"/>
      <c r="H41" s="98"/>
      <c r="I41" s="98"/>
      <c r="J41" s="98"/>
      <c r="K41" s="99"/>
    </row>
    <row r="42" spans="1:14" ht="30" customHeight="1">
      <c r="A42" s="104"/>
      <c r="B42" s="31"/>
      <c r="C42" s="31"/>
      <c r="D42" s="104"/>
      <c r="E42" s="104"/>
      <c r="F42" s="26">
        <v>30</v>
      </c>
      <c r="G42" s="26">
        <v>35</v>
      </c>
      <c r="H42" s="26">
        <v>40</v>
      </c>
      <c r="I42" s="26">
        <v>45</v>
      </c>
      <c r="J42" s="26">
        <v>50</v>
      </c>
      <c r="K42" s="26">
        <v>55</v>
      </c>
    </row>
    <row r="43" spans="1:14">
      <c r="A43" s="37"/>
      <c r="B43" s="37">
        <v>1</v>
      </c>
      <c r="C43" s="37">
        <v>2</v>
      </c>
      <c r="D43" s="37"/>
      <c r="E43" s="37"/>
      <c r="F43" s="26"/>
      <c r="G43" s="26"/>
      <c r="H43" s="26"/>
      <c r="I43" s="26"/>
      <c r="J43" s="26"/>
      <c r="K43" s="26"/>
      <c r="N43" s="39"/>
    </row>
    <row r="44" spans="1:14">
      <c r="A44" s="37">
        <v>1</v>
      </c>
      <c r="B44" s="37"/>
      <c r="C44" s="37"/>
      <c r="D44" s="37"/>
      <c r="E44" s="37"/>
      <c r="F44" s="26"/>
      <c r="G44" s="26"/>
      <c r="H44" s="26"/>
      <c r="I44" s="26"/>
      <c r="J44" s="26"/>
      <c r="K44" s="26"/>
      <c r="M44" s="25" t="s">
        <v>45</v>
      </c>
      <c r="N44" s="24" t="str">
        <f>IF(AND($O$20=2,$O$19=30),F46,IF(AND($O$20=2,$O$19=35),G46,IF(AND($O$20=2,$O$19=40),H46,IF(AND($O$20=2,$O$19=45),I46,IF(AND($O$20=2,$O$19=50),J46,IF(AND($O$20=2,$O$19=55),K46,IF(AND($O$20=4,$O$19=30),F49,IF(AND($O$20=4,$O$19=35),G49,IF(AND($O$20=4,$O$19=40),H49,IF(AND($O$20=4,$O$19=45),I49,IF(AND($O$20=4,$O$19=50),J49,IF(AND($O$20=4,$O$19=55),K49,IF(AND($O$20=6,$O$19=30),F52,IF(AND($O$20=6,$O$19=35),G52,IF(AND($O$20=6,$O$19=40),H52,IF(AND($O$20=6,$O$19=45),I52,IF(AND($O$20=6,$O$19=50),J52,IF(AND($O$20=6,$O$19=55),K52,IF(AND($O$20=8,$O$19=30),F55,IF(AND($O$20=8,$O$19=35),G55,IF(AND($O$20=8,$O$19=40),H55,IF(AND($O$20=8,$O$19=45),I55,IF(AND($O$20=8,$O$19=50),J55,IF(AND($O$20=8,$O$19=55),K55,"-"))))))))))))))))))))))))</f>
        <v>-</v>
      </c>
    </row>
    <row r="45" spans="1:14">
      <c r="A45" s="37">
        <v>2</v>
      </c>
      <c r="B45" s="37"/>
      <c r="C45" s="37"/>
      <c r="D45" s="37"/>
      <c r="E45" s="37"/>
      <c r="F45" s="26"/>
      <c r="G45" s="26"/>
      <c r="H45" s="26"/>
      <c r="I45" s="26"/>
      <c r="J45" s="26"/>
      <c r="K45" s="26"/>
      <c r="M45" s="25" t="s">
        <v>46</v>
      </c>
      <c r="N45" s="24" t="str">
        <f>IF(AND($O$20=2,$O$19=30),F47,IF(AND($O$20=2,$O$19=35),G47,IF(AND($O$20=2,$O$19=40),H47,IF(AND($O$20=2,$O$19=45),I47,IF(AND($O$20=2,$O$19=50),J47,IF(AND($O$20=2,$O$19=55),K47,IF(AND($O$20=4,$O$19=30),F50,IF(AND($O$20=4,$O$19=35),G50,IF(AND($O$20=4,$O$19=40),H50,IF(AND($O$20=4,$O$19=45),I50,IF(AND($O$20=4,$O$19=50),J50,IF(AND($O$20=4,$O$19=55),K50,IF(AND($O$20=6,$O$19=30),F53,IF(AND($O$20=6,$O$19=35),G53,IF(AND($O$20=6,$O$19=40),H53,IF(AND($O$20=6,$O$19=45),I53,IF(AND($O$20=6,$O$19=50),J53,IF(AND($O$20=6,$O$19=55),K53,IF(AND($O$20=8,$O$19=30),F56,IF(AND($O$20=8,$O$19=35),G56,IF(AND($O$20=8,$O$19=40),H56,IF(AND($O$20=8,$O$19=45),I56,IF(AND($O$20=8,$O$19=50),J56,IF(AND($O$20=8,$O$19=55),K56,"-"))))))))))))))))))))))))</f>
        <v>-</v>
      </c>
    </row>
    <row r="46" spans="1:14">
      <c r="A46" s="103">
        <v>-10</v>
      </c>
      <c r="B46" s="30"/>
      <c r="C46" s="30"/>
      <c r="D46" s="23">
        <v>-7</v>
      </c>
      <c r="E46" s="23" t="s">
        <v>45</v>
      </c>
      <c r="F46" s="24">
        <v>0.02</v>
      </c>
      <c r="G46" s="24">
        <v>2.1999999999999999E-2</v>
      </c>
      <c r="H46" s="24">
        <v>2.4E-2</v>
      </c>
      <c r="I46" s="24">
        <v>2.5999999999999999E-2</v>
      </c>
      <c r="J46" s="24">
        <v>2.8000000000000001E-2</v>
      </c>
      <c r="K46" s="24">
        <v>3.1E-2</v>
      </c>
      <c r="M46" s="25" t="s">
        <v>47</v>
      </c>
      <c r="N46" s="24" t="str">
        <f>IF(AND($O$20=2,$O$19=30),F48,IF(AND($O$20=2,$O$19=35),G48,IF(AND($O$20=2,$O$19=40),H48,IF(AND($O$20=2,$O$19=45),I48,IF(AND($O$20=2,$O$19=50),J48,IF(AND($O$20=2,$O$19=55),K48,IF(AND($O$20=4,$O$19=30),F51,IF(AND($O$20=4,$O$19=35),G51,IF(AND($O$20=4,$O$19=40),H51,IF(AND($O$20=4,$O$19=45),I51,IF(AND($O$20=4,$O$19=50),J51,IF(AND($O$20=4,$O$19=55),K51,IF(AND($O$20=6,$O$19=30),F54,IF(AND($O$20=6,$O$19=35),G54,IF(AND($O$20=6,$O$19=40),H54,IF(AND($O$20=6,$O$19=45),I54,IF(AND($O$20=6,$O$19=50),J54,IF(AND($O$20=6,$O$19=55),K54,IF(AND($O$20=8,$O$19=30),F57,IF(AND($O$20=8,$O$19=35),G57,IF(AND($O$20=8,$O$19=40),H57,IF(AND($O$20=8,$O$19=45),I57,IF(AND($O$20=8,$O$19=50),J57,IF(AND($O$20=8,$O$19=55),K57,"-"))))))))))))))))))))))))</f>
        <v>-</v>
      </c>
    </row>
    <row r="47" spans="1:14">
      <c r="A47" s="103"/>
      <c r="B47" s="30"/>
      <c r="C47" s="30"/>
      <c r="D47" s="23">
        <v>2</v>
      </c>
      <c r="E47" s="23" t="s">
        <v>46</v>
      </c>
      <c r="F47" s="24">
        <v>0.439</v>
      </c>
      <c r="G47" s="24">
        <v>0.46200000000000002</v>
      </c>
      <c r="H47" s="24">
        <v>0.48799999999999999</v>
      </c>
      <c r="I47" s="24">
        <v>0.217</v>
      </c>
      <c r="J47" s="24">
        <v>0.55000000000000004</v>
      </c>
      <c r="K47" s="24">
        <v>0.58699999999999997</v>
      </c>
    </row>
    <row r="48" spans="1:14">
      <c r="A48" s="103"/>
      <c r="B48" s="30"/>
      <c r="C48" s="30"/>
      <c r="D48" s="23">
        <v>7</v>
      </c>
      <c r="E48" s="23" t="s">
        <v>47</v>
      </c>
      <c r="F48" s="24">
        <v>0.39800000000000002</v>
      </c>
      <c r="G48" s="24">
        <v>0.41299999999999998</v>
      </c>
      <c r="H48" s="24">
        <v>0.43</v>
      </c>
      <c r="I48" s="24">
        <v>0.44700000000000001</v>
      </c>
      <c r="J48" s="24">
        <v>0.46600000000000003</v>
      </c>
      <c r="K48" s="24">
        <v>0.48699999999999999</v>
      </c>
    </row>
    <row r="49" spans="1:11">
      <c r="A49" s="103">
        <v>-12</v>
      </c>
      <c r="B49" s="30"/>
      <c r="C49" s="30"/>
      <c r="D49" s="23">
        <v>-7</v>
      </c>
      <c r="E49" s="23" t="s">
        <v>45</v>
      </c>
      <c r="F49" s="24">
        <v>3.5999999999999997E-2</v>
      </c>
      <c r="G49" s="24">
        <v>3.7999999999999999E-2</v>
      </c>
      <c r="H49" s="24">
        <v>4.1000000000000002E-2</v>
      </c>
      <c r="I49" s="24">
        <v>4.4999999999999998E-2</v>
      </c>
      <c r="J49" s="24">
        <v>4.9000000000000002E-2</v>
      </c>
      <c r="K49" s="24">
        <v>5.3999999999999999E-2</v>
      </c>
    </row>
    <row r="50" spans="1:11">
      <c r="A50" s="103"/>
      <c r="B50" s="30"/>
      <c r="C50" s="30"/>
      <c r="D50" s="23">
        <v>2</v>
      </c>
      <c r="E50" s="23" t="s">
        <v>46</v>
      </c>
      <c r="F50" s="24">
        <v>0.5</v>
      </c>
      <c r="G50" s="24">
        <v>0.52500000000000002</v>
      </c>
      <c r="H50" s="24">
        <v>0.55300000000000005</v>
      </c>
      <c r="I50" s="24">
        <v>0.58399999999999996</v>
      </c>
      <c r="J50" s="24">
        <v>0.61899999999999999</v>
      </c>
      <c r="K50" s="24">
        <v>0.65800000000000003</v>
      </c>
    </row>
    <row r="51" spans="1:11">
      <c r="A51" s="103"/>
      <c r="B51" s="30"/>
      <c r="C51" s="30"/>
      <c r="D51" s="23">
        <v>7</v>
      </c>
      <c r="E51" s="23" t="s">
        <v>47</v>
      </c>
      <c r="F51" s="24">
        <v>0.32800000000000001</v>
      </c>
      <c r="G51" s="24">
        <v>0.34</v>
      </c>
      <c r="H51" s="24">
        <v>0.35199999999999998</v>
      </c>
      <c r="I51" s="24">
        <v>0.36599999999999999</v>
      </c>
      <c r="J51" s="24">
        <v>0.38</v>
      </c>
      <c r="K51" s="24">
        <v>0.39600000000000002</v>
      </c>
    </row>
    <row r="52" spans="1:11">
      <c r="A52" s="103">
        <v>-14</v>
      </c>
      <c r="B52" s="30"/>
      <c r="C52" s="30"/>
      <c r="D52" s="23">
        <v>-7</v>
      </c>
      <c r="E52" s="23" t="s">
        <v>45</v>
      </c>
      <c r="F52" s="24">
        <v>8.8999999999999996E-2</v>
      </c>
      <c r="G52" s="24">
        <v>9.5000000000000001E-2</v>
      </c>
      <c r="H52" s="24">
        <v>0.10199999999999999</v>
      </c>
      <c r="I52" s="24">
        <v>0.11</v>
      </c>
      <c r="J52" s="24">
        <v>0.11899999999999999</v>
      </c>
      <c r="K52" s="24">
        <v>0.13100000000000001</v>
      </c>
    </row>
    <row r="53" spans="1:11">
      <c r="A53" s="103"/>
      <c r="B53" s="30"/>
      <c r="C53" s="30"/>
      <c r="D53" s="23">
        <v>2</v>
      </c>
      <c r="E53" s="23" t="s">
        <v>46</v>
      </c>
      <c r="F53" s="24">
        <v>0.52100000000000002</v>
      </c>
      <c r="G53" s="24">
        <v>0.54700000000000004</v>
      </c>
      <c r="H53" s="24">
        <v>0.57499999999999996</v>
      </c>
      <c r="I53" s="24">
        <v>0.60599999999999998</v>
      </c>
      <c r="J53" s="24">
        <v>0.64</v>
      </c>
      <c r="K53" s="24">
        <v>0.67900000000000005</v>
      </c>
    </row>
    <row r="54" spans="1:11">
      <c r="A54" s="103"/>
      <c r="B54" s="30"/>
      <c r="C54" s="30"/>
      <c r="D54" s="23">
        <v>7</v>
      </c>
      <c r="E54" s="23" t="s">
        <v>47</v>
      </c>
      <c r="F54" s="24">
        <v>0.26400000000000001</v>
      </c>
      <c r="G54" s="24">
        <v>0.27200000000000002</v>
      </c>
      <c r="H54" s="24">
        <v>0.28199999999999997</v>
      </c>
      <c r="I54" s="24">
        <v>0.29199999999999998</v>
      </c>
      <c r="J54" s="24">
        <v>0.30299999999999999</v>
      </c>
      <c r="K54" s="24">
        <v>0.315</v>
      </c>
    </row>
    <row r="55" spans="1:11">
      <c r="A55" s="103">
        <v>-16</v>
      </c>
      <c r="B55" s="30"/>
      <c r="C55" s="30"/>
      <c r="D55" s="23">
        <v>-7</v>
      </c>
      <c r="E55" s="23" t="s">
        <v>45</v>
      </c>
      <c r="F55" s="24">
        <v>0.13800000000000001</v>
      </c>
      <c r="G55" s="24">
        <v>0.14699999999999999</v>
      </c>
      <c r="H55" s="24">
        <v>0.158</v>
      </c>
      <c r="I55" s="24">
        <v>0.17100000000000001</v>
      </c>
      <c r="J55" s="24">
        <v>0.185</v>
      </c>
      <c r="K55" s="24">
        <v>0.20300000000000001</v>
      </c>
    </row>
    <row r="56" spans="1:11">
      <c r="A56" s="103"/>
      <c r="B56" s="30"/>
      <c r="C56" s="30"/>
      <c r="D56" s="23">
        <v>2</v>
      </c>
      <c r="E56" s="23" t="s">
        <v>46</v>
      </c>
      <c r="F56" s="24">
        <v>0.52</v>
      </c>
      <c r="G56" s="24">
        <v>0.54400000000000004</v>
      </c>
      <c r="H56" s="24">
        <v>0.57099999999999995</v>
      </c>
      <c r="I56" s="24">
        <v>0.6</v>
      </c>
      <c r="J56" s="24">
        <v>0.63200000000000001</v>
      </c>
      <c r="K56" s="24">
        <v>0.66800000000000004</v>
      </c>
    </row>
    <row r="57" spans="1:11">
      <c r="A57" s="103"/>
      <c r="B57" s="30"/>
      <c r="C57" s="30"/>
      <c r="D57" s="23">
        <v>7</v>
      </c>
      <c r="E57" s="23" t="s">
        <v>47</v>
      </c>
      <c r="F57" s="24">
        <v>0.219</v>
      </c>
      <c r="G57" s="24">
        <v>0.22600000000000001</v>
      </c>
      <c r="H57" s="24">
        <v>0.23300000000000001</v>
      </c>
      <c r="I57" s="24">
        <v>0.24099999999999999</v>
      </c>
      <c r="J57" s="24">
        <v>0.249</v>
      </c>
      <c r="K57" s="24">
        <v>0.25800000000000001</v>
      </c>
    </row>
    <row r="60" spans="1:11">
      <c r="A60" t="s">
        <v>50</v>
      </c>
    </row>
    <row r="62" spans="1:11">
      <c r="A62" t="s">
        <v>51</v>
      </c>
    </row>
    <row r="63" spans="1:11">
      <c r="A63" s="104" t="s">
        <v>42</v>
      </c>
      <c r="B63" s="31"/>
      <c r="C63" s="31"/>
      <c r="D63" s="104" t="s">
        <v>43</v>
      </c>
      <c r="E63" s="104" t="s">
        <v>44</v>
      </c>
      <c r="F63" s="98" t="s">
        <v>41</v>
      </c>
      <c r="G63" s="98"/>
      <c r="H63" s="98"/>
      <c r="I63" s="98"/>
      <c r="J63" s="98"/>
      <c r="K63" s="99"/>
    </row>
    <row r="64" spans="1:11">
      <c r="A64" s="104"/>
      <c r="B64" s="31"/>
      <c r="C64" s="31"/>
      <c r="D64" s="104"/>
      <c r="E64" s="104"/>
      <c r="F64" s="26">
        <v>30</v>
      </c>
      <c r="G64" s="26">
        <v>35</v>
      </c>
      <c r="H64" s="26">
        <v>40</v>
      </c>
      <c r="I64" s="26">
        <v>45</v>
      </c>
      <c r="J64" s="26">
        <v>50</v>
      </c>
      <c r="K64" s="26">
        <v>55</v>
      </c>
    </row>
    <row r="65" spans="1:14">
      <c r="A65" s="37"/>
      <c r="B65" s="37">
        <v>1</v>
      </c>
      <c r="C65" s="37">
        <v>2</v>
      </c>
      <c r="D65" s="37"/>
      <c r="E65" s="37"/>
      <c r="F65" s="26"/>
      <c r="G65" s="26"/>
      <c r="H65" s="26"/>
      <c r="I65" s="26"/>
      <c r="J65" s="26"/>
      <c r="K65" s="26"/>
    </row>
    <row r="66" spans="1:14">
      <c r="A66" s="37">
        <v>1</v>
      </c>
      <c r="B66" s="37"/>
      <c r="C66" s="37"/>
      <c r="D66" s="37"/>
      <c r="E66" s="37"/>
      <c r="F66" s="26"/>
      <c r="G66" s="26"/>
      <c r="H66" s="26"/>
      <c r="I66" s="26"/>
      <c r="J66" s="26"/>
      <c r="K66" s="26"/>
      <c r="M66" s="25" t="s">
        <v>45</v>
      </c>
      <c r="N66" s="24" t="str">
        <f>IF(AND($O$20=9,$O$19=30),F68,IF(AND($O$20=9,$O$19=35),G68,IF(AND($O$20=9,$O$19=40),H68,IF(AND($O$20=9,$O$19=45),I68,IF(AND($O$20=9,$O$19=50),J68,IF(AND($O$20=9,$O$19=55),K68,IF(AND($O$20=11,$O$19=30),F71,IF(AND($O$20=11,$O$19=35),G71,IF(AND($O$20=11,$O$19=40),H71,IF(AND($O$20=11,$O$19=45),I71,IF(AND($O$20=11,$O$19=50),J71,IF(AND($O$20=11,$O$19=55),K71,IF(AND($O$20=13,$O$19=30),F74,IF(AND($O$20=13,$O$19=35),G74,IF(AND($O$20=13,$O$19=40),H74,IF(AND($O$20=13,$O$19=45),I74,IF(AND($O$20=13,$O$19=50),J74,IF(AND($O$20=13,$O$19=55),K74,IF(AND($O$20=15,$O$19=30),F77,IF(AND($O$20=15,$O$19=35),G77,IF(AND($O$20=15,$O$19=40),H77,IF(AND($O$20=15,$O$19=45),I77,IF(AND($O$20=15,$O$19=50),J77,IF(AND($O$20=15,$O$19=55),K77,"-"))))))))))))))))))))))))</f>
        <v>-</v>
      </c>
    </row>
    <row r="67" spans="1:14">
      <c r="A67" s="37">
        <v>2</v>
      </c>
      <c r="B67" s="37"/>
      <c r="C67" s="37"/>
      <c r="D67" s="37"/>
      <c r="E67" s="37"/>
      <c r="F67" s="26"/>
      <c r="G67" s="26"/>
      <c r="H67" s="26"/>
      <c r="I67" s="26"/>
      <c r="J67" s="26"/>
      <c r="K67" s="26"/>
      <c r="M67" s="25" t="s">
        <v>46</v>
      </c>
      <c r="N67" s="24" t="str">
        <f t="shared" ref="N67:N68" si="0">IF(AND($O$20=9,$O$19=30),F69,IF(AND($O$20=9,$O$19=35),G69,IF(AND($O$20=9,$O$19=40),H69,IF(AND($O$20=9,$O$19=45),I69,IF(AND($O$20=9,$O$19=50),J69,IF(AND($O$20=9,$O$19=55),K69,IF(AND($O$20=11,$O$19=30),F72,IF(AND($O$20=11,$O$19=35),G72,IF(AND($O$20=11,$O$19=40),H72,IF(AND($O$20=11,$O$19=45),I72,IF(AND($O$20=11,$O$19=50),J72,IF(AND($O$20=11,$O$19=55),K72,IF(AND($O$20=13,$O$19=30),F75,IF(AND($O$20=13,$O$19=35),G75,IF(AND($O$20=13,$O$19=40),H75,IF(AND($O$20=13,$O$19=45),I75,IF(AND($O$20=13,$O$19=50),J75,IF(AND($O$20=13,$O$19=55),K75,IF(AND($O$20=15,$O$19=30),F78,IF(AND($O$20=15,$O$19=35),G78,IF(AND($O$20=15,$O$19=40),H78,IF(AND($O$20=15,$O$19=45),I78,IF(AND($O$20=15,$O$19=50),J78,IF(AND($O$20=15,$O$19=55),K78,"-"))))))))))))))))))))))))</f>
        <v>-</v>
      </c>
    </row>
    <row r="68" spans="1:14">
      <c r="A68" s="103">
        <v>-10</v>
      </c>
      <c r="B68" s="30"/>
      <c r="C68" s="30"/>
      <c r="D68" s="23">
        <v>-7</v>
      </c>
      <c r="E68" s="23" t="s">
        <v>45</v>
      </c>
      <c r="F68" s="24">
        <v>2.7E-2</v>
      </c>
      <c r="G68" s="24">
        <v>2.9000000000000001E-2</v>
      </c>
      <c r="H68" s="24">
        <v>3.1E-2</v>
      </c>
      <c r="I68" s="24">
        <v>3.4000000000000002E-2</v>
      </c>
      <c r="J68" s="24">
        <v>3.6999999999999998E-2</v>
      </c>
      <c r="K68" s="24">
        <v>4.2000000000000003E-2</v>
      </c>
      <c r="M68" s="25" t="s">
        <v>47</v>
      </c>
      <c r="N68" s="24" t="str">
        <f t="shared" si="0"/>
        <v>-</v>
      </c>
    </row>
    <row r="69" spans="1:14">
      <c r="A69" s="103"/>
      <c r="B69" s="30"/>
      <c r="C69" s="30"/>
      <c r="D69" s="23">
        <v>2</v>
      </c>
      <c r="E69" s="23" t="s">
        <v>46</v>
      </c>
      <c r="F69" s="24">
        <v>0.53700000000000003</v>
      </c>
      <c r="G69" s="24">
        <v>0.56699999999999995</v>
      </c>
      <c r="H69" s="24">
        <v>0.60099999999999998</v>
      </c>
      <c r="I69" s="24">
        <v>0.64</v>
      </c>
      <c r="J69" s="24">
        <v>0.68400000000000005</v>
      </c>
      <c r="K69" s="24">
        <v>0.73499999999999999</v>
      </c>
    </row>
    <row r="70" spans="1:14">
      <c r="A70" s="103"/>
      <c r="B70" s="30"/>
      <c r="C70" s="30"/>
      <c r="D70" s="23">
        <v>7</v>
      </c>
      <c r="E70" s="23" t="s">
        <v>47</v>
      </c>
      <c r="F70" s="24">
        <v>0.34399999999999997</v>
      </c>
      <c r="G70" s="24">
        <v>0.36</v>
      </c>
      <c r="H70" s="24">
        <v>0.377</v>
      </c>
      <c r="I70" s="24">
        <v>0.39700000000000002</v>
      </c>
      <c r="J70" s="24">
        <v>0.41799999999999998</v>
      </c>
      <c r="K70" s="24">
        <v>0.442</v>
      </c>
    </row>
    <row r="71" spans="1:14">
      <c r="A71" s="103">
        <v>-12</v>
      </c>
      <c r="B71" s="30"/>
      <c r="C71" s="30"/>
      <c r="D71" s="23">
        <v>-7</v>
      </c>
      <c r="E71" s="23" t="s">
        <v>45</v>
      </c>
      <c r="F71" s="24">
        <v>4.5999999999999999E-2</v>
      </c>
      <c r="G71" s="24">
        <v>4.9000000000000002E-2</v>
      </c>
      <c r="H71" s="24">
        <v>5.2999999999999999E-2</v>
      </c>
      <c r="I71" s="24">
        <v>5.8000000000000003E-2</v>
      </c>
      <c r="J71" s="24">
        <v>6.3E-2</v>
      </c>
      <c r="K71" s="24">
        <v>7.0000000000000007E-2</v>
      </c>
    </row>
    <row r="72" spans="1:14">
      <c r="A72" s="103"/>
      <c r="B72" s="30"/>
      <c r="C72" s="30"/>
      <c r="D72" s="23">
        <v>2</v>
      </c>
      <c r="E72" s="23" t="s">
        <v>46</v>
      </c>
      <c r="F72" s="24">
        <v>0.59499999999999997</v>
      </c>
      <c r="G72" s="24">
        <v>0.628</v>
      </c>
      <c r="H72" s="24">
        <v>0.66500000000000004</v>
      </c>
      <c r="I72" s="24">
        <v>0.70599999999999996</v>
      </c>
      <c r="J72" s="24">
        <v>0.752</v>
      </c>
      <c r="K72" s="24">
        <v>0.80600000000000005</v>
      </c>
    </row>
    <row r="73" spans="1:14">
      <c r="A73" s="103"/>
      <c r="B73" s="30"/>
      <c r="C73" s="30"/>
      <c r="D73" s="23">
        <v>7</v>
      </c>
      <c r="E73" s="23" t="s">
        <v>47</v>
      </c>
      <c r="F73" s="24">
        <v>0.27200000000000002</v>
      </c>
      <c r="G73" s="24">
        <v>0.28399999999999997</v>
      </c>
      <c r="H73" s="24">
        <v>0.29799999999999999</v>
      </c>
      <c r="I73" s="24">
        <v>0.313</v>
      </c>
      <c r="J73" s="24">
        <v>0.32900000000000001</v>
      </c>
      <c r="K73" s="24">
        <v>0.34699999999999998</v>
      </c>
    </row>
    <row r="74" spans="1:14">
      <c r="A74" s="103">
        <v>-14</v>
      </c>
      <c r="B74" s="30"/>
      <c r="C74" s="30"/>
      <c r="D74" s="23">
        <v>-7</v>
      </c>
      <c r="E74" s="23" t="s">
        <v>45</v>
      </c>
      <c r="F74" s="24">
        <v>0.109</v>
      </c>
      <c r="G74" s="24">
        <v>0.11700000000000001</v>
      </c>
      <c r="H74" s="24">
        <v>0.125</v>
      </c>
      <c r="I74" s="24">
        <v>0.13600000000000001</v>
      </c>
      <c r="J74" s="24">
        <v>0.14799999999999999</v>
      </c>
      <c r="K74" s="24">
        <v>0.16300000000000001</v>
      </c>
    </row>
    <row r="75" spans="1:14">
      <c r="A75" s="103"/>
      <c r="B75" s="30"/>
      <c r="C75" s="30"/>
      <c r="D75" s="23">
        <v>2</v>
      </c>
      <c r="E75" s="23" t="s">
        <v>46</v>
      </c>
      <c r="F75" s="24">
        <v>0.60699999999999998</v>
      </c>
      <c r="G75" s="24">
        <v>0.63300000000000001</v>
      </c>
      <c r="H75" s="24">
        <v>0.66900000000000004</v>
      </c>
      <c r="I75" s="24">
        <v>0.70899999999999996</v>
      </c>
      <c r="J75" s="24">
        <v>0.755</v>
      </c>
      <c r="K75" s="24">
        <v>0.80600000000000005</v>
      </c>
    </row>
    <row r="76" spans="1:14">
      <c r="A76" s="103"/>
      <c r="B76" s="30"/>
      <c r="C76" s="30"/>
      <c r="D76" s="23">
        <v>7</v>
      </c>
      <c r="E76" s="23" t="s">
        <v>47</v>
      </c>
      <c r="F76" s="24">
        <v>0.21099999999999999</v>
      </c>
      <c r="G76" s="24">
        <v>0.22</v>
      </c>
      <c r="H76" s="24">
        <v>0.23</v>
      </c>
      <c r="I76" s="24">
        <v>0.24099999999999999</v>
      </c>
      <c r="J76" s="24">
        <v>0.253</v>
      </c>
      <c r="K76" s="24">
        <v>0.26600000000000001</v>
      </c>
    </row>
    <row r="77" spans="1:14">
      <c r="A77" s="103">
        <v>-16</v>
      </c>
      <c r="B77" s="30"/>
      <c r="C77" s="30"/>
      <c r="D77" s="23">
        <v>-7</v>
      </c>
      <c r="E77" s="23" t="s">
        <v>45</v>
      </c>
      <c r="F77" s="24">
        <v>0.16700000000000001</v>
      </c>
      <c r="G77" s="24">
        <v>0.17899999999999999</v>
      </c>
      <c r="H77" s="24">
        <v>0.193</v>
      </c>
      <c r="I77" s="24">
        <v>0.20899999999999999</v>
      </c>
      <c r="J77" s="24">
        <v>0.22800000000000001</v>
      </c>
      <c r="K77" s="24">
        <v>0.251</v>
      </c>
    </row>
    <row r="78" spans="1:14">
      <c r="A78" s="103"/>
      <c r="B78" s="30"/>
      <c r="C78" s="30"/>
      <c r="D78" s="23">
        <v>2</v>
      </c>
      <c r="E78" s="23" t="s">
        <v>46</v>
      </c>
      <c r="F78" s="24">
        <v>0.58899999999999997</v>
      </c>
      <c r="G78" s="24">
        <v>0.61899999999999999</v>
      </c>
      <c r="H78" s="24">
        <v>0.65300000000000002</v>
      </c>
      <c r="I78" s="24">
        <v>0.69</v>
      </c>
      <c r="J78" s="24">
        <v>0.73199999999999998</v>
      </c>
      <c r="K78" s="24">
        <v>0.78</v>
      </c>
    </row>
    <row r="79" spans="1:14">
      <c r="A79" s="103"/>
      <c r="B79" s="30"/>
      <c r="C79" s="30"/>
      <c r="D79" s="23">
        <v>7</v>
      </c>
      <c r="E79" s="23" t="s">
        <v>47</v>
      </c>
      <c r="F79" s="24">
        <v>0.16900000000000001</v>
      </c>
      <c r="G79" s="24">
        <v>0.17599999999999999</v>
      </c>
      <c r="H79" s="24">
        <v>0.183</v>
      </c>
      <c r="I79" s="24">
        <v>0.192</v>
      </c>
      <c r="J79" s="24">
        <v>0.20100000000000001</v>
      </c>
      <c r="K79" s="24">
        <v>0.21199999999999999</v>
      </c>
    </row>
    <row r="82" spans="1:14">
      <c r="A82" t="s">
        <v>52</v>
      </c>
    </row>
    <row r="84" spans="1:14">
      <c r="A84" t="s">
        <v>53</v>
      </c>
    </row>
    <row r="85" spans="1:14">
      <c r="A85" s="104" t="s">
        <v>42</v>
      </c>
      <c r="B85" s="31"/>
      <c r="C85" s="31"/>
      <c r="D85" s="104" t="s">
        <v>43</v>
      </c>
      <c r="E85" s="104" t="s">
        <v>44</v>
      </c>
      <c r="F85" s="98" t="s">
        <v>41</v>
      </c>
      <c r="G85" s="98"/>
      <c r="H85" s="98"/>
      <c r="I85" s="98"/>
      <c r="J85" s="98"/>
      <c r="K85" s="99"/>
    </row>
    <row r="86" spans="1:14">
      <c r="A86" s="104"/>
      <c r="B86" s="31"/>
      <c r="C86" s="31"/>
      <c r="D86" s="104"/>
      <c r="E86" s="104"/>
      <c r="F86" s="26">
        <v>30</v>
      </c>
      <c r="G86" s="26">
        <v>35</v>
      </c>
      <c r="H86" s="26">
        <v>40</v>
      </c>
      <c r="I86" s="26">
        <v>45</v>
      </c>
      <c r="J86" s="26">
        <v>50</v>
      </c>
      <c r="K86" s="26">
        <v>55</v>
      </c>
    </row>
    <row r="87" spans="1:14">
      <c r="A87" s="37"/>
      <c r="B87" s="37">
        <v>1</v>
      </c>
      <c r="C87" s="37">
        <v>2</v>
      </c>
      <c r="D87" s="37"/>
      <c r="E87" s="37"/>
      <c r="F87" s="26"/>
      <c r="G87" s="26"/>
      <c r="H87" s="26"/>
      <c r="I87" s="26"/>
      <c r="J87" s="26"/>
      <c r="K87" s="26"/>
    </row>
    <row r="88" spans="1:14">
      <c r="A88" s="37">
        <v>1</v>
      </c>
      <c r="B88" s="37"/>
      <c r="C88" s="37"/>
      <c r="D88" s="37"/>
      <c r="E88" s="37"/>
      <c r="F88" s="26"/>
      <c r="G88" s="26"/>
      <c r="H88" s="26"/>
      <c r="I88" s="26"/>
      <c r="J88" s="26"/>
      <c r="K88" s="26"/>
      <c r="M88" s="25" t="s">
        <v>45</v>
      </c>
      <c r="N88" s="24">
        <f>IF(AND($O$20=10,$O$19=30),F90,IF(AND($O$20=10,$O$19=35),G90,IF(AND($O$20=10,$O$19=40),H90,IF(AND($O$20=10,$O$19=45),I90,IF(AND($O$20=10,$O$19=50),J90,IF(AND($O$20=10,$O$19=55),K90,IF(AND($O$20=12,$O$19=30),F93,IF(AND($O$20=12,$O$19=35),G93,IF(AND($O$20=12,$O$19=40),H93,IF(AND($O$20=12,$O$19=45),I93,IF(AND($O$20=12,$O$19=50),J93,IF(AND($O$20=12,$O$19=55),K93,IF(AND($O$20=14,$O$19=30),F96,IF(AND($O$20=14,$O$19=35),G96,IF(AND($O$20=14,$O$19=40),H96,IF(AND($O$20=14,$O$19=45),I96,IF(AND($O$20=14,$O$19=50),J96,IF(AND($O$20=14,$O$19=55),K96,IF(AND($O$20=16,$O$19=30),F99,IF(AND($O$20=16,$O$19=35),G99,IF(AND($O$20=16,$O$19=40),H99,IF(AND($O$20=16,$O$19=45),I99,IF(AND($O$20=16,$O$19=50),J99,IF(AND($O$20=16,$O$19=55),K99,"-"))))))))))))))))))))))))</f>
        <v>0.17499999999999999</v>
      </c>
    </row>
    <row r="89" spans="1:14">
      <c r="A89" s="37">
        <v>2</v>
      </c>
      <c r="B89" s="37"/>
      <c r="C89" s="37"/>
      <c r="D89" s="37"/>
      <c r="E89" s="37"/>
      <c r="F89" s="26"/>
      <c r="G89" s="26"/>
      <c r="H89" s="26"/>
      <c r="I89" s="26"/>
      <c r="J89" s="26"/>
      <c r="K89" s="26"/>
      <c r="M89" s="25" t="s">
        <v>46</v>
      </c>
      <c r="N89" s="24">
        <f t="shared" ref="N89:N90" si="1">IF(AND($O$20=10,$O$19=30),F91,IF(AND($O$20=10,$O$19=35),G91,IF(AND($O$20=10,$O$19=40),H91,IF(AND($O$20=10,$O$19=45),I91,IF(AND($O$20=10,$O$19=50),J91,IF(AND($O$20=10,$O$19=55),K91,IF(AND($O$20=12,$O$19=30),F94,IF(AND($O$20=12,$O$19=35),G94,IF(AND($O$20=12,$O$19=40),H94,IF(AND($O$20=12,$O$19=45),I94,IF(AND($O$20=12,$O$19=50),J94,IF(AND($O$20=12,$O$19=55),K94,IF(AND($O$20=14,$O$19=30),F97,IF(AND($O$20=14,$O$19=35),G97,IF(AND($O$20=14,$O$19=40),H97,IF(AND($O$20=14,$O$19=45),I97,IF(AND($O$20=14,$O$19=50),J97,IF(AND($O$20=14,$O$19=55),K97,IF(AND($O$20=16,$O$19=30),F100,IF(AND($O$20=16,$O$19=35),G100,IF(AND($O$20=16,$O$19=40),H100,IF(AND($O$20=16,$O$19=45),I100,IF(AND($O$20=16,$O$19=50),J100,IF(AND($O$20=16,$O$19=55),K100,"-"))))))))))))))))))))))))</f>
        <v>0.59599999999999997</v>
      </c>
    </row>
    <row r="90" spans="1:14">
      <c r="A90" s="103">
        <v>-10</v>
      </c>
      <c r="B90" s="30"/>
      <c r="C90" s="30"/>
      <c r="D90" s="23">
        <v>-7</v>
      </c>
      <c r="E90" s="23" t="s">
        <v>45</v>
      </c>
      <c r="F90" s="24">
        <v>2.5999999999999999E-2</v>
      </c>
      <c r="G90" s="24">
        <v>2.8000000000000001E-2</v>
      </c>
      <c r="H90" s="24">
        <v>3.1E-2</v>
      </c>
      <c r="I90" s="24">
        <v>3.4000000000000002E-2</v>
      </c>
      <c r="J90" s="24">
        <v>3.6999999999999998E-2</v>
      </c>
      <c r="K90" s="24">
        <v>4.1000000000000002E-2</v>
      </c>
      <c r="M90" s="25" t="s">
        <v>47</v>
      </c>
      <c r="N90" s="24">
        <f t="shared" si="1"/>
        <v>0.16500000000000001</v>
      </c>
    </row>
    <row r="91" spans="1:14">
      <c r="A91" s="103"/>
      <c r="B91" s="30"/>
      <c r="C91" s="30"/>
      <c r="D91" s="23">
        <v>2</v>
      </c>
      <c r="E91" s="23" t="s">
        <v>46</v>
      </c>
      <c r="F91" s="24">
        <v>0.52300000000000002</v>
      </c>
      <c r="G91" s="24">
        <v>0.55100000000000005</v>
      </c>
      <c r="H91" s="24">
        <v>0.58199999999999996</v>
      </c>
      <c r="I91" s="24">
        <v>0.61699999999999999</v>
      </c>
      <c r="J91" s="24">
        <v>0.65700000000000003</v>
      </c>
      <c r="K91" s="24">
        <v>0.70199999999999996</v>
      </c>
    </row>
    <row r="92" spans="1:14">
      <c r="A92" s="103"/>
      <c r="B92" s="30"/>
      <c r="C92" s="30"/>
      <c r="D92" s="23">
        <v>7</v>
      </c>
      <c r="E92" s="23" t="s">
        <v>47</v>
      </c>
      <c r="F92" s="24">
        <v>0.32900000000000001</v>
      </c>
      <c r="G92" s="24">
        <v>0.34200000000000003</v>
      </c>
      <c r="H92" s="24">
        <v>0.35599999999999998</v>
      </c>
      <c r="I92" s="24">
        <v>0.371</v>
      </c>
      <c r="J92" s="24">
        <v>0.38800000000000001</v>
      </c>
      <c r="K92" s="24">
        <v>0.40600000000000003</v>
      </c>
    </row>
    <row r="93" spans="1:14">
      <c r="A93" s="103">
        <v>-12</v>
      </c>
      <c r="B93" s="30"/>
      <c r="C93" s="30"/>
      <c r="D93" s="23">
        <v>-7</v>
      </c>
      <c r="E93" s="23" t="s">
        <v>45</v>
      </c>
      <c r="F93" s="24">
        <v>4.4999999999999998E-2</v>
      </c>
      <c r="G93" s="24">
        <v>4.8000000000000001E-2</v>
      </c>
      <c r="H93" s="24">
        <v>5.1999999999999998E-2</v>
      </c>
      <c r="I93" s="24">
        <v>5.7000000000000002E-2</v>
      </c>
      <c r="J93" s="24">
        <v>6.2E-2</v>
      </c>
      <c r="K93" s="24">
        <v>6.8000000000000005E-2</v>
      </c>
    </row>
    <row r="94" spans="1:14">
      <c r="A94" s="103"/>
      <c r="B94" s="30"/>
      <c r="C94" s="30"/>
      <c r="D94" s="23">
        <v>2</v>
      </c>
      <c r="E94" s="23" t="s">
        <v>46</v>
      </c>
      <c r="F94" s="24">
        <v>0.57899999999999996</v>
      </c>
      <c r="G94" s="24">
        <v>0.60799999999999998</v>
      </c>
      <c r="H94" s="24">
        <v>0.64100000000000001</v>
      </c>
      <c r="I94" s="24">
        <v>0.67700000000000005</v>
      </c>
      <c r="J94" s="24">
        <v>0.71799999999999997</v>
      </c>
      <c r="K94" s="24">
        <v>0.76400000000000001</v>
      </c>
    </row>
    <row r="95" spans="1:14">
      <c r="A95" s="103"/>
      <c r="B95" s="30"/>
      <c r="C95" s="30"/>
      <c r="D95" s="23">
        <v>7</v>
      </c>
      <c r="E95" s="23" t="s">
        <v>47</v>
      </c>
      <c r="F95" s="24">
        <v>0.25900000000000001</v>
      </c>
      <c r="G95" s="24">
        <v>0.26900000000000002</v>
      </c>
      <c r="H95" s="24">
        <v>0.28000000000000003</v>
      </c>
      <c r="I95" s="24">
        <v>0.29099999999999998</v>
      </c>
      <c r="J95" s="24">
        <v>0.30299999999999999</v>
      </c>
      <c r="K95" s="24">
        <v>0.317</v>
      </c>
    </row>
    <row r="96" spans="1:14">
      <c r="A96" s="103">
        <v>-14</v>
      </c>
      <c r="B96" s="30"/>
      <c r="C96" s="30"/>
      <c r="D96" s="23">
        <v>-7</v>
      </c>
      <c r="E96" s="23" t="s">
        <v>45</v>
      </c>
      <c r="F96" s="24">
        <v>0.107</v>
      </c>
      <c r="G96" s="24">
        <v>0.115</v>
      </c>
      <c r="H96" s="24">
        <v>0.123</v>
      </c>
      <c r="I96" s="24">
        <v>0.13300000000000001</v>
      </c>
      <c r="J96" s="24">
        <v>0.14399999999999999</v>
      </c>
      <c r="K96" s="24">
        <v>0.158</v>
      </c>
    </row>
    <row r="97" spans="1:14">
      <c r="A97" s="103"/>
      <c r="B97" s="30"/>
      <c r="C97" s="30"/>
      <c r="D97" s="23">
        <v>2</v>
      </c>
      <c r="E97" s="23" t="s">
        <v>46</v>
      </c>
      <c r="F97" s="24">
        <v>0.58299999999999996</v>
      </c>
      <c r="G97" s="24">
        <v>0.61199999999999999</v>
      </c>
      <c r="H97" s="24">
        <v>0.64300000000000002</v>
      </c>
      <c r="I97" s="24">
        <v>0.67800000000000005</v>
      </c>
      <c r="J97" s="24">
        <v>0.71699999999999997</v>
      </c>
      <c r="K97" s="24">
        <v>0.76100000000000001</v>
      </c>
    </row>
    <row r="98" spans="1:14">
      <c r="A98" s="103"/>
      <c r="B98" s="30"/>
      <c r="C98" s="30"/>
      <c r="D98" s="23">
        <v>7</v>
      </c>
      <c r="E98" s="23" t="s">
        <v>47</v>
      </c>
      <c r="F98" s="24">
        <v>0.2</v>
      </c>
      <c r="G98" s="24">
        <v>0.20699999999999999</v>
      </c>
      <c r="H98" s="24">
        <v>0.215</v>
      </c>
      <c r="I98" s="24">
        <v>0.223</v>
      </c>
      <c r="J98" s="24">
        <v>0.23200000000000001</v>
      </c>
      <c r="K98" s="24">
        <v>0.24199999999999999</v>
      </c>
    </row>
    <row r="99" spans="1:14">
      <c r="A99" s="103">
        <v>-16</v>
      </c>
      <c r="B99" s="30"/>
      <c r="C99" s="30"/>
      <c r="D99" s="23">
        <v>-7</v>
      </c>
      <c r="E99" s="23" t="s">
        <v>45</v>
      </c>
      <c r="F99" s="24">
        <v>0.16400000000000001</v>
      </c>
      <c r="G99" s="24">
        <v>0.17499999999999999</v>
      </c>
      <c r="H99" s="24">
        <v>0.188</v>
      </c>
      <c r="I99" s="24">
        <v>0.20300000000000001</v>
      </c>
      <c r="J99" s="24">
        <v>0.221</v>
      </c>
      <c r="K99" s="24">
        <v>0.24199999999999999</v>
      </c>
    </row>
    <row r="100" spans="1:14">
      <c r="A100" s="103"/>
      <c r="B100" s="30"/>
      <c r="C100" s="30"/>
      <c r="D100" s="23">
        <v>2</v>
      </c>
      <c r="E100" s="23" t="s">
        <v>46</v>
      </c>
      <c r="F100" s="24">
        <v>0.56999999999999995</v>
      </c>
      <c r="G100" s="24">
        <v>0.59599999999999997</v>
      </c>
      <c r="H100" s="24">
        <v>0.625</v>
      </c>
      <c r="I100" s="24">
        <v>0.65700000000000003</v>
      </c>
      <c r="J100" s="24">
        <v>0.69199999999999995</v>
      </c>
      <c r="K100" s="24">
        <v>0.73099999999999998</v>
      </c>
    </row>
    <row r="101" spans="1:14">
      <c r="A101" s="103"/>
      <c r="B101" s="30"/>
      <c r="C101" s="30"/>
      <c r="D101" s="23">
        <v>7</v>
      </c>
      <c r="E101" s="23" t="s">
        <v>47</v>
      </c>
      <c r="F101" s="24">
        <v>0.16</v>
      </c>
      <c r="G101" s="24">
        <v>0.16500000000000001</v>
      </c>
      <c r="H101" s="24">
        <v>0.17100000000000001</v>
      </c>
      <c r="I101" s="24">
        <v>0.17699999999999999</v>
      </c>
      <c r="J101" s="24">
        <v>0.183</v>
      </c>
      <c r="K101" s="24">
        <v>0.191</v>
      </c>
    </row>
    <row r="104" spans="1:14">
      <c r="A104" t="s">
        <v>55</v>
      </c>
    </row>
    <row r="106" spans="1:14">
      <c r="A106" t="s">
        <v>54</v>
      </c>
    </row>
    <row r="107" spans="1:14">
      <c r="A107" s="104" t="s">
        <v>42</v>
      </c>
      <c r="B107" s="31"/>
      <c r="C107" s="31"/>
      <c r="D107" s="104" t="s">
        <v>43</v>
      </c>
      <c r="E107" s="104" t="s">
        <v>44</v>
      </c>
      <c r="F107" s="98" t="s">
        <v>41</v>
      </c>
      <c r="G107" s="98"/>
      <c r="H107" s="98"/>
      <c r="I107" s="98"/>
      <c r="J107" s="98"/>
      <c r="K107" s="99"/>
    </row>
    <row r="108" spans="1:14">
      <c r="A108" s="104"/>
      <c r="B108" s="31"/>
      <c r="C108" s="31"/>
      <c r="D108" s="104"/>
      <c r="E108" s="104"/>
      <c r="F108" s="26">
        <v>30</v>
      </c>
      <c r="G108" s="26">
        <v>35</v>
      </c>
      <c r="H108" s="26">
        <v>40</v>
      </c>
      <c r="I108" s="26">
        <v>45</v>
      </c>
      <c r="J108" s="26">
        <v>50</v>
      </c>
      <c r="K108" s="26">
        <v>55</v>
      </c>
    </row>
    <row r="109" spans="1:14">
      <c r="A109" s="37"/>
      <c r="B109" s="37">
        <v>1</v>
      </c>
      <c r="C109" s="37">
        <v>2</v>
      </c>
      <c r="D109" s="37"/>
      <c r="E109" s="37"/>
      <c r="F109" s="26"/>
      <c r="G109" s="26"/>
      <c r="H109" s="26"/>
      <c r="I109" s="26"/>
      <c r="J109" s="26"/>
      <c r="K109" s="26"/>
    </row>
    <row r="110" spans="1:14">
      <c r="A110" s="37">
        <v>1</v>
      </c>
      <c r="B110" s="37"/>
      <c r="C110" s="37"/>
      <c r="D110" s="37"/>
      <c r="E110" s="37"/>
      <c r="F110" s="26"/>
      <c r="G110" s="26"/>
      <c r="H110" s="26"/>
      <c r="I110" s="26"/>
      <c r="J110" s="26"/>
      <c r="K110" s="26"/>
      <c r="M110" s="25" t="s">
        <v>45</v>
      </c>
      <c r="N110" s="24" t="str">
        <f>IF(AND($O$20=17,$O$19=30),F112,IF(AND($O$20=17,$O$19=35),G112,IF(AND($O$20=17,$O$19=40),H112,IF(AND($O$20=17,$O$19=45),I112,IF(AND($O$20=17,$O$19=50),J112,IF(AND($O$20=17,$O$19=55),K112,IF(AND($O$20=19,$O$19=30),F115,IF(AND($O$20=19,$O$19=35),G115,IF(AND($O$20=19,$O$19=40),H115,IF(AND($O$20=19,$O$19=45),I115,IF(AND($O$20=19,$O$19=50),J115,IF(AND($O$20=19,$O$19=55),K115,IF(AND($O$20=21,$O$19=30),F118,IF(AND($O$20=21,$O$19=35),G118,IF(AND($O$20=21,$O$19=40),H118,IF(AND($O$20=21,$O$19=45),I118,IF(AND($O$20=21,$O$19=50),J118,IF(AND($O$20=21,$O$19=55),K118,IF(AND($O$20=23,$O$19=30),F121,IF(AND($O$20=23,$O$19=35),G121,IF(AND($O$20=23,$O$19=40),H121,IF(AND($O$20=23,$O$19=45),I121,IF(AND($O$20=23,$O$19=50),J121,IF(AND($O$20=23,$O$19=55),K121,"-"))))))))))))))))))))))))</f>
        <v>-</v>
      </c>
    </row>
    <row r="111" spans="1:14">
      <c r="A111" s="37">
        <v>2</v>
      </c>
      <c r="B111" s="37"/>
      <c r="C111" s="37"/>
      <c r="D111" s="37"/>
      <c r="E111" s="37"/>
      <c r="F111" s="26"/>
      <c r="G111" s="26"/>
      <c r="H111" s="26"/>
      <c r="I111" s="26"/>
      <c r="J111" s="26"/>
      <c r="K111" s="26"/>
      <c r="M111" s="25" t="s">
        <v>46</v>
      </c>
      <c r="N111" s="24" t="str">
        <f t="shared" ref="N111:N112" si="2">IF(AND($O$20=17,$O$19=30),F113,IF(AND($O$20=17,$O$19=35),G113,IF(AND($O$20=17,$O$19=40),H113,IF(AND($O$20=17,$O$19=45),I113,IF(AND($O$20=17,$O$19=50),J113,IF(AND($O$20=17,$O$19=55),K113,IF(AND($O$20=19,$O$19=30),F116,IF(AND($O$20=19,$O$19=35),G116,IF(AND($O$20=19,$O$19=40),H116,IF(AND($O$20=19,$O$19=45),I116,IF(AND($O$20=19,$O$19=50),J116,IF(AND($O$20=19,$O$19=55),K116,IF(AND($O$20=21,$O$19=30),F119,IF(AND($O$20=21,$O$19=35),G119,IF(AND($O$20=21,$O$19=40),H119,IF(AND($O$20=21,$O$19=45),I119,IF(AND($O$20=21,$O$19=50),J119,IF(AND($O$20=21,$O$19=55),K119,IF(AND($O$20=23,$O$19=30),F122,IF(AND($O$20=23,$O$19=35),G122,IF(AND($O$20=23,$O$19=40),H122,IF(AND($O$20=23,$O$19=45),I122,IF(AND($O$20=23,$O$19=50),J122,IF(AND($O$20=23,$O$19=55),K122,"-"))))))))))))))))))))))))</f>
        <v>-</v>
      </c>
    </row>
    <row r="112" spans="1:14">
      <c r="A112" s="103">
        <v>-10</v>
      </c>
      <c r="B112" s="30"/>
      <c r="C112" s="30"/>
      <c r="D112" s="23">
        <v>-7</v>
      </c>
      <c r="E112" s="23" t="s">
        <v>45</v>
      </c>
      <c r="F112" s="24">
        <v>3.3000000000000002E-2</v>
      </c>
      <c r="G112" s="24">
        <v>3.5999999999999997E-2</v>
      </c>
      <c r="H112" s="24">
        <v>3.9E-2</v>
      </c>
      <c r="I112" s="24">
        <v>4.2000000000000003E-2</v>
      </c>
      <c r="J112" s="24">
        <v>4.7E-2</v>
      </c>
      <c r="K112" s="24">
        <v>5.1999999999999998E-2</v>
      </c>
      <c r="M112" s="25" t="s">
        <v>47</v>
      </c>
      <c r="N112" s="24" t="str">
        <f t="shared" si="2"/>
        <v>-</v>
      </c>
    </row>
    <row r="113" spans="1:11">
      <c r="A113" s="103"/>
      <c r="B113" s="30"/>
      <c r="C113" s="30"/>
      <c r="D113" s="23">
        <v>2</v>
      </c>
      <c r="E113" s="23" t="s">
        <v>46</v>
      </c>
      <c r="F113" s="24">
        <v>0.61299999999999999</v>
      </c>
      <c r="G113" s="24">
        <v>0.64800000000000002</v>
      </c>
      <c r="H113" s="24">
        <v>0.68799999999999994</v>
      </c>
      <c r="I113" s="24">
        <v>0.73199999999999998</v>
      </c>
      <c r="J113" s="24">
        <v>0.78300000000000003</v>
      </c>
      <c r="K113" s="24">
        <v>0.84099999999999997</v>
      </c>
    </row>
    <row r="114" spans="1:11">
      <c r="A114" s="103"/>
      <c r="B114" s="30"/>
      <c r="C114" s="30"/>
      <c r="D114" s="23">
        <v>7</v>
      </c>
      <c r="E114" s="23" t="s">
        <v>47</v>
      </c>
      <c r="F114" s="24">
        <v>0.27200000000000002</v>
      </c>
      <c r="G114" s="24">
        <v>0.28499999999999998</v>
      </c>
      <c r="H114" s="24">
        <v>0.29899999999999999</v>
      </c>
      <c r="I114" s="24">
        <v>0.314</v>
      </c>
      <c r="J114" s="24">
        <v>0.33200000000000002</v>
      </c>
      <c r="K114" s="24">
        <v>0.35099999999999998</v>
      </c>
    </row>
    <row r="115" spans="1:11">
      <c r="A115" s="103">
        <v>-12</v>
      </c>
      <c r="B115" s="30"/>
      <c r="C115" s="30"/>
      <c r="D115" s="23">
        <v>-7</v>
      </c>
      <c r="E115" s="23" t="s">
        <v>45</v>
      </c>
      <c r="F115" s="24">
        <v>5.5E-2</v>
      </c>
      <c r="G115" s="24">
        <v>5.8999999999999997E-2</v>
      </c>
      <c r="H115" s="24">
        <v>6.4000000000000001E-2</v>
      </c>
      <c r="I115" s="24">
        <v>6.9000000000000006E-2</v>
      </c>
      <c r="J115" s="24">
        <v>7.5999999999999998E-2</v>
      </c>
      <c r="K115" s="24">
        <v>8.4000000000000005E-2</v>
      </c>
    </row>
    <row r="116" spans="1:11">
      <c r="A116" s="103"/>
      <c r="B116" s="30"/>
      <c r="C116" s="30"/>
      <c r="D116" s="23">
        <v>2</v>
      </c>
      <c r="E116" s="23" t="s">
        <v>46</v>
      </c>
      <c r="F116" s="24">
        <v>0.65800000000000003</v>
      </c>
      <c r="G116" s="24">
        <v>0.69399999999999995</v>
      </c>
      <c r="H116" s="24">
        <v>0.73499999999999999</v>
      </c>
      <c r="I116" s="24">
        <v>0.78100000000000003</v>
      </c>
      <c r="J116" s="24">
        <v>0.83199999999999996</v>
      </c>
      <c r="K116" s="24">
        <v>0.89200000000000002</v>
      </c>
    </row>
    <row r="117" spans="1:11">
      <c r="A117" s="103"/>
      <c r="B117" s="30"/>
      <c r="C117" s="30"/>
      <c r="D117" s="23">
        <v>7</v>
      </c>
      <c r="E117" s="23" t="s">
        <v>47</v>
      </c>
      <c r="F117" s="24">
        <v>0.21</v>
      </c>
      <c r="G117" s="24">
        <v>0.219</v>
      </c>
      <c r="H117" s="24">
        <v>0.23</v>
      </c>
      <c r="I117" s="24">
        <v>0.24199999999999999</v>
      </c>
      <c r="J117" s="24">
        <v>0.254</v>
      </c>
      <c r="K117" s="24">
        <v>0.26900000000000002</v>
      </c>
    </row>
    <row r="118" spans="1:11">
      <c r="A118" s="103">
        <v>-14</v>
      </c>
      <c r="B118" s="30"/>
      <c r="C118" s="30"/>
      <c r="D118" s="23">
        <v>-7</v>
      </c>
      <c r="E118" s="23" t="s">
        <v>45</v>
      </c>
      <c r="F118" s="24">
        <v>0.126</v>
      </c>
      <c r="G118" s="24">
        <v>0.13500000000000001</v>
      </c>
      <c r="H118" s="24">
        <v>0.14499999999999999</v>
      </c>
      <c r="I118" s="24">
        <v>0.158</v>
      </c>
      <c r="J118" s="24">
        <v>0.17199999999999999</v>
      </c>
      <c r="K118" s="24">
        <v>0.189</v>
      </c>
    </row>
    <row r="119" spans="1:11">
      <c r="A119" s="103"/>
      <c r="B119" s="30"/>
      <c r="C119" s="30"/>
      <c r="D119" s="23">
        <v>2</v>
      </c>
      <c r="E119" s="23" t="s">
        <v>46</v>
      </c>
      <c r="F119" s="24">
        <v>0.64800000000000002</v>
      </c>
      <c r="G119" s="24">
        <v>0.68200000000000005</v>
      </c>
      <c r="H119" s="24">
        <v>0.72099999999999997</v>
      </c>
      <c r="I119" s="24">
        <v>0.76500000000000001</v>
      </c>
      <c r="J119" s="24">
        <v>0.81399999999999995</v>
      </c>
      <c r="K119" s="24">
        <v>0.87</v>
      </c>
    </row>
    <row r="120" spans="1:11">
      <c r="A120" s="103"/>
      <c r="B120" s="30"/>
      <c r="C120" s="30"/>
      <c r="D120" s="23">
        <v>7</v>
      </c>
      <c r="E120" s="23" t="s">
        <v>47</v>
      </c>
      <c r="F120" s="24">
        <v>0.155</v>
      </c>
      <c r="G120" s="24">
        <v>0.16200000000000001</v>
      </c>
      <c r="H120" s="24">
        <v>0.17</v>
      </c>
      <c r="I120" s="24">
        <v>0.17799999999999999</v>
      </c>
      <c r="J120" s="24">
        <v>0.187</v>
      </c>
      <c r="K120" s="24">
        <v>0.19700000000000001</v>
      </c>
    </row>
    <row r="121" spans="1:11">
      <c r="A121" s="103">
        <v>-16</v>
      </c>
      <c r="B121" s="30"/>
      <c r="C121" s="30"/>
      <c r="D121" s="23">
        <v>-7</v>
      </c>
      <c r="E121" s="23" t="s">
        <v>45</v>
      </c>
      <c r="F121" s="24">
        <v>0.191</v>
      </c>
      <c r="G121" s="24">
        <v>0.20499999999999999</v>
      </c>
      <c r="H121" s="24">
        <v>0.22</v>
      </c>
      <c r="I121" s="24">
        <v>0.23899999999999999</v>
      </c>
      <c r="J121" s="24">
        <v>0.26100000000000001</v>
      </c>
      <c r="K121" s="24">
        <v>0.28699999999999998</v>
      </c>
    </row>
    <row r="122" spans="1:11">
      <c r="A122" s="103"/>
      <c r="B122" s="30"/>
      <c r="C122" s="30"/>
      <c r="D122" s="23">
        <v>2</v>
      </c>
      <c r="E122" s="23" t="s">
        <v>46</v>
      </c>
      <c r="F122" s="24">
        <v>0.622</v>
      </c>
      <c r="G122" s="24">
        <v>0.65400000000000003</v>
      </c>
      <c r="H122" s="24">
        <v>0.69</v>
      </c>
      <c r="I122" s="24">
        <v>0.73</v>
      </c>
      <c r="J122" s="24">
        <v>0.77500000000000002</v>
      </c>
      <c r="K122" s="24">
        <v>0.82499999999999996</v>
      </c>
    </row>
    <row r="123" spans="1:11">
      <c r="A123" s="103"/>
      <c r="B123" s="30"/>
      <c r="C123" s="30"/>
      <c r="D123" s="23">
        <v>7</v>
      </c>
      <c r="E123" s="23" t="s">
        <v>47</v>
      </c>
      <c r="F123" s="24">
        <v>0.11899999999999999</v>
      </c>
      <c r="G123" s="24">
        <v>0.124</v>
      </c>
      <c r="H123" s="24">
        <v>0.13</v>
      </c>
      <c r="I123" s="24">
        <v>0.13600000000000001</v>
      </c>
      <c r="J123" s="24">
        <v>0.14299999999999999</v>
      </c>
      <c r="K123" s="24">
        <v>0.15</v>
      </c>
    </row>
    <row r="126" spans="1:11">
      <c r="A126" t="s">
        <v>52</v>
      </c>
    </row>
    <row r="128" spans="1:11">
      <c r="A128" t="s">
        <v>56</v>
      </c>
    </row>
    <row r="129" spans="1:14">
      <c r="A129" s="104" t="s">
        <v>42</v>
      </c>
      <c r="B129" s="31"/>
      <c r="C129" s="31"/>
      <c r="D129" s="104" t="s">
        <v>43</v>
      </c>
      <c r="E129" s="104" t="s">
        <v>44</v>
      </c>
      <c r="F129" s="98" t="s">
        <v>41</v>
      </c>
      <c r="G129" s="98"/>
      <c r="H129" s="98"/>
      <c r="I129" s="98"/>
      <c r="J129" s="98"/>
      <c r="K129" s="99"/>
    </row>
    <row r="130" spans="1:14">
      <c r="A130" s="104"/>
      <c r="B130" s="31"/>
      <c r="C130" s="31"/>
      <c r="D130" s="104"/>
      <c r="E130" s="104"/>
      <c r="F130" s="26">
        <v>30</v>
      </c>
      <c r="G130" s="26">
        <v>35</v>
      </c>
      <c r="H130" s="26">
        <v>40</v>
      </c>
      <c r="I130" s="26">
        <v>45</v>
      </c>
      <c r="J130" s="26">
        <v>50</v>
      </c>
      <c r="K130" s="26">
        <v>55</v>
      </c>
    </row>
    <row r="131" spans="1:14">
      <c r="A131" s="37"/>
      <c r="B131" s="37">
        <v>1</v>
      </c>
      <c r="C131" s="37">
        <v>2</v>
      </c>
      <c r="D131" s="37"/>
      <c r="E131" s="37"/>
      <c r="F131" s="26"/>
      <c r="G131" s="26"/>
      <c r="H131" s="26"/>
      <c r="I131" s="26"/>
      <c r="J131" s="26"/>
      <c r="K131" s="26"/>
    </row>
    <row r="132" spans="1:14">
      <c r="A132" s="37">
        <v>1</v>
      </c>
      <c r="B132" s="37"/>
      <c r="C132" s="37"/>
      <c r="D132" s="37"/>
      <c r="E132" s="37"/>
      <c r="F132" s="26"/>
      <c r="G132" s="26"/>
      <c r="H132" s="26"/>
      <c r="I132" s="26"/>
      <c r="J132" s="26"/>
      <c r="K132" s="26"/>
      <c r="M132" s="25" t="s">
        <v>45</v>
      </c>
      <c r="N132" s="24" t="str">
        <f>IF(AND($O$20=18,$O$19=30),F134,IF(AND($O$20=18,$O$19=35),G134,IF(AND($O$20=18,$O$19=40),H134,IF(AND($O$20=18,$O$19=45),I134,IF(AND($O$20=18,$O$19=50),J134,IF(AND($O$20=18,$O$19=55),K134,IF(AND($O$20=20,$O$19=30),F137,IF(AND($O$20=20,$O$19=35),G137,IF(AND($O$20=20,$O$19=40),H137,IF(AND($O$20=20,$O$19=45),I137,IF(AND($O$20=20,$O$19=50),J137,IF(AND($O$20=20,$O$19=55),K137,IF(AND($O$20=22,$O$19=30),F140,IF(AND($O$20=22,$O$19=35),G140,IF(AND($O$20=22,$O$19=40),H140,IF(AND($O$20=22,$O$19=45),I140,IF(AND($O$20=22,$O$19=50),J140,IF(AND($O$20=22,$O$19=55),K140,IF(AND($O$20=24,$O$19=30),F143,IF(AND($O$20=24,$O$19=35),G143,IF(AND($O$20=24,$O$19=40),H143,IF(AND($O$20=24,$O$19=45),I143,IF(AND($O$20=24,$O$19=50),J143,IF(AND($O$20=24,$O$19=55),K143,"-"))))))))))))))))))))))))</f>
        <v>-</v>
      </c>
    </row>
    <row r="133" spans="1:14">
      <c r="A133" s="37">
        <v>2</v>
      </c>
      <c r="B133" s="37"/>
      <c r="C133" s="37"/>
      <c r="D133" s="37"/>
      <c r="E133" s="37"/>
      <c r="F133" s="26"/>
      <c r="G133" s="26"/>
      <c r="H133" s="26"/>
      <c r="I133" s="26"/>
      <c r="J133" s="26"/>
      <c r="K133" s="26"/>
      <c r="M133" s="25" t="s">
        <v>46</v>
      </c>
      <c r="N133" s="24" t="str">
        <f t="shared" ref="N133:N134" si="3">IF(AND($O$20=18,$O$19=30),F135,IF(AND($O$20=18,$O$19=35),G135,IF(AND($O$20=18,$O$19=40),H135,IF(AND($O$20=18,$O$19=45),I135,IF(AND($O$20=18,$O$19=50),J135,IF(AND($O$20=18,$O$19=55),K135,IF(AND($O$20=20,$O$19=30),F138,IF(AND($O$20=20,$O$19=35),G138,IF(AND($O$20=20,$O$19=40),H138,IF(AND($O$20=20,$O$19=45),I138,IF(AND($O$20=20,$O$19=50),J138,IF(AND($O$20=20,$O$19=55),K138,IF(AND($O$20=22,$O$19=30),F141,IF(AND($O$20=22,$O$19=35),G141,IF(AND($O$20=22,$O$19=40),H141,IF(AND($O$20=22,$O$19=45),I141,IF(AND($O$20=22,$O$19=50),J141,IF(AND($O$20=22,$O$19=55),K141,IF(AND($O$20=24,$O$19=30),F144,IF(AND($O$20=24,$O$19=35),G144,IF(AND($O$20=24,$O$19=40),H144,IF(AND($O$20=24,$O$19=45),I144,IF(AND($O$20=24,$O$19=50),J144,IF(AND($O$20=24,$O$19=55),K144,"-"))))))))))))))))))))))))</f>
        <v>-</v>
      </c>
    </row>
    <row r="134" spans="1:14">
      <c r="A134" s="103">
        <v>-10</v>
      </c>
      <c r="B134" s="30"/>
      <c r="C134" s="30"/>
      <c r="D134" s="23">
        <v>-7</v>
      </c>
      <c r="E134" s="23" t="s">
        <v>45</v>
      </c>
      <c r="F134" s="24">
        <v>3.3000000000000002E-2</v>
      </c>
      <c r="G134" s="24">
        <v>3.5000000000000003E-2</v>
      </c>
      <c r="H134" s="24">
        <v>3.7999999999999999E-2</v>
      </c>
      <c r="I134" s="24">
        <v>4.2000000000000003E-2</v>
      </c>
      <c r="J134" s="24">
        <v>4.5999999999999999E-2</v>
      </c>
      <c r="K134" s="24">
        <v>5.0999999999999997E-2</v>
      </c>
      <c r="M134" s="25" t="s">
        <v>47</v>
      </c>
      <c r="N134" s="24" t="str">
        <f t="shared" si="3"/>
        <v>-</v>
      </c>
    </row>
    <row r="135" spans="1:14">
      <c r="A135" s="103"/>
      <c r="B135" s="30"/>
      <c r="C135" s="30"/>
      <c r="D135" s="23">
        <v>2</v>
      </c>
      <c r="E135" s="23" t="s">
        <v>46</v>
      </c>
      <c r="F135" s="24">
        <v>0.59799999999999998</v>
      </c>
      <c r="G135" s="24">
        <v>0.63</v>
      </c>
      <c r="H135" s="24">
        <v>0.66600000000000004</v>
      </c>
      <c r="I135" s="24">
        <v>0.70599999999999996</v>
      </c>
      <c r="J135" s="24">
        <v>0.751</v>
      </c>
      <c r="K135" s="24">
        <v>0.80300000000000005</v>
      </c>
    </row>
    <row r="136" spans="1:14">
      <c r="A136" s="103"/>
      <c r="B136" s="30"/>
      <c r="C136" s="30"/>
      <c r="D136" s="23">
        <v>7</v>
      </c>
      <c r="E136" s="23" t="s">
        <v>47</v>
      </c>
      <c r="F136" s="24">
        <v>0.26</v>
      </c>
      <c r="G136" s="24">
        <v>0.27100000000000002</v>
      </c>
      <c r="H136" s="24">
        <v>0.28299999999999997</v>
      </c>
      <c r="I136" s="24">
        <v>0.29499999999999998</v>
      </c>
      <c r="J136" s="24">
        <v>0.309</v>
      </c>
      <c r="K136" s="24">
        <v>0.32400000000000001</v>
      </c>
    </row>
    <row r="137" spans="1:14">
      <c r="A137" s="103">
        <v>-12</v>
      </c>
      <c r="B137" s="30"/>
      <c r="C137" s="30"/>
      <c r="D137" s="23">
        <v>-7</v>
      </c>
      <c r="E137" s="23" t="s">
        <v>45</v>
      </c>
      <c r="F137" s="24">
        <v>5.3999999999999999E-2</v>
      </c>
      <c r="G137" s="24">
        <v>5.8000000000000003E-2</v>
      </c>
      <c r="H137" s="24">
        <v>6.3E-2</v>
      </c>
      <c r="I137" s="24">
        <v>6.8000000000000005E-2</v>
      </c>
      <c r="J137" s="24">
        <v>7.3999999999999996E-2</v>
      </c>
      <c r="K137" s="24">
        <v>8.2000000000000003E-2</v>
      </c>
    </row>
    <row r="138" spans="1:14">
      <c r="A138" s="103"/>
      <c r="B138" s="30"/>
      <c r="C138" s="30"/>
      <c r="D138" s="23">
        <v>2</v>
      </c>
      <c r="E138" s="23" t="s">
        <v>46</v>
      </c>
      <c r="F138" s="24">
        <v>0.64</v>
      </c>
      <c r="G138" s="24">
        <v>0.67300000000000004</v>
      </c>
      <c r="H138" s="24">
        <v>0.70899999999999996</v>
      </c>
      <c r="I138" s="24">
        <v>0.749</v>
      </c>
      <c r="J138" s="24">
        <v>0.79500000000000004</v>
      </c>
      <c r="K138" s="24">
        <v>0.84599999999999997</v>
      </c>
    </row>
    <row r="139" spans="1:14">
      <c r="A139" s="103"/>
      <c r="B139" s="30"/>
      <c r="C139" s="30"/>
      <c r="D139" s="23">
        <v>7</v>
      </c>
      <c r="E139" s="23" t="s">
        <v>47</v>
      </c>
      <c r="F139" s="24">
        <v>0.2</v>
      </c>
      <c r="G139" s="24">
        <v>0.20799999999999999</v>
      </c>
      <c r="H139" s="24">
        <v>0.217</v>
      </c>
      <c r="I139" s="24">
        <v>0.22600000000000001</v>
      </c>
      <c r="J139" s="24">
        <v>0.23599999999999999</v>
      </c>
      <c r="K139" s="24">
        <v>0.246</v>
      </c>
    </row>
    <row r="140" spans="1:14">
      <c r="A140" s="103">
        <v>-14</v>
      </c>
      <c r="B140" s="30"/>
      <c r="C140" s="30"/>
      <c r="D140" s="23">
        <v>-7</v>
      </c>
      <c r="E140" s="23" t="s">
        <v>45</v>
      </c>
      <c r="F140" s="24">
        <v>0.124</v>
      </c>
      <c r="G140" s="24">
        <v>0.13300000000000001</v>
      </c>
      <c r="H140" s="24">
        <v>0.14299999999999999</v>
      </c>
      <c r="I140" s="24">
        <v>0.154</v>
      </c>
      <c r="J140" s="24">
        <v>0.16700000000000001</v>
      </c>
      <c r="K140" s="24">
        <v>0.183</v>
      </c>
    </row>
    <row r="141" spans="1:14">
      <c r="A141" s="103"/>
      <c r="B141" s="30"/>
      <c r="C141" s="30"/>
      <c r="D141" s="23">
        <v>2</v>
      </c>
      <c r="E141" s="23" t="s">
        <v>46</v>
      </c>
      <c r="F141" s="24">
        <v>0.629</v>
      </c>
      <c r="G141" s="24">
        <v>0.65900000000000003</v>
      </c>
      <c r="H141" s="24">
        <v>0.69399999999999995</v>
      </c>
      <c r="I141" s="24">
        <v>0.73099999999999998</v>
      </c>
      <c r="J141" s="24">
        <v>0.77400000000000002</v>
      </c>
      <c r="K141" s="24">
        <v>0.82099999999999995</v>
      </c>
    </row>
    <row r="142" spans="1:14">
      <c r="A142" s="103"/>
      <c r="B142" s="30"/>
      <c r="C142" s="30"/>
      <c r="D142" s="23">
        <v>7</v>
      </c>
      <c r="E142" s="23" t="s">
        <v>47</v>
      </c>
      <c r="F142" s="24">
        <v>0.14799999999999999</v>
      </c>
      <c r="G142" s="24">
        <v>0.153</v>
      </c>
      <c r="H142" s="24">
        <v>0.159</v>
      </c>
      <c r="I142" s="24">
        <v>0.16500000000000001</v>
      </c>
      <c r="J142" s="24">
        <v>0.17199999999999999</v>
      </c>
      <c r="K142" s="24">
        <v>0.17899999999999999</v>
      </c>
    </row>
    <row r="143" spans="1:14">
      <c r="A143" s="103">
        <v>-16</v>
      </c>
      <c r="B143" s="30"/>
      <c r="C143" s="30"/>
      <c r="D143" s="23">
        <v>-7</v>
      </c>
      <c r="E143" s="23" t="s">
        <v>45</v>
      </c>
      <c r="F143" s="24">
        <v>0.188</v>
      </c>
      <c r="G143" s="24">
        <v>0.20100000000000001</v>
      </c>
      <c r="H143" s="24">
        <v>0.216</v>
      </c>
      <c r="I143" s="24">
        <v>0.23300000000000001</v>
      </c>
      <c r="J143" s="24">
        <v>0.253</v>
      </c>
      <c r="K143" s="24">
        <v>0.27800000000000002</v>
      </c>
    </row>
    <row r="144" spans="1:14">
      <c r="A144" s="103"/>
      <c r="B144" s="30"/>
      <c r="C144" s="30"/>
      <c r="D144" s="23">
        <v>2</v>
      </c>
      <c r="E144" s="23" t="s">
        <v>46</v>
      </c>
      <c r="F144" s="24">
        <v>0.60199999999999998</v>
      </c>
      <c r="G144" s="24">
        <v>0.63</v>
      </c>
      <c r="H144" s="24">
        <v>0.66100000000000003</v>
      </c>
      <c r="I144" s="24">
        <v>0.69399999999999995</v>
      </c>
      <c r="J144" s="24">
        <v>0.73199999999999998</v>
      </c>
      <c r="K144" s="24">
        <v>0.77400000000000002</v>
      </c>
    </row>
    <row r="145" spans="1:12">
      <c r="A145" s="103"/>
      <c r="B145" s="30"/>
      <c r="C145" s="30"/>
      <c r="D145" s="23">
        <v>7</v>
      </c>
      <c r="E145" s="23" t="s">
        <v>47</v>
      </c>
      <c r="F145" s="24">
        <v>0.113</v>
      </c>
      <c r="G145" s="24">
        <v>0.11700000000000001</v>
      </c>
      <c r="H145" s="24">
        <v>0.121</v>
      </c>
      <c r="I145" s="24">
        <v>0.126</v>
      </c>
      <c r="J145" s="24">
        <v>0.13100000000000001</v>
      </c>
      <c r="K145" s="24">
        <v>0.13600000000000001</v>
      </c>
    </row>
    <row r="148" spans="1:12">
      <c r="A148" t="s">
        <v>58</v>
      </c>
    </row>
    <row r="150" spans="1:12">
      <c r="A150" t="s">
        <v>57</v>
      </c>
    </row>
    <row r="151" spans="1:12" ht="75">
      <c r="A151" s="27" t="s">
        <v>59</v>
      </c>
      <c r="B151" s="31"/>
      <c r="C151" s="31"/>
      <c r="D151" s="27" t="s">
        <v>60</v>
      </c>
      <c r="E151" s="27" t="s">
        <v>61</v>
      </c>
    </row>
    <row r="152" spans="1:12">
      <c r="A152" s="25">
        <v>50</v>
      </c>
      <c r="B152" s="25"/>
      <c r="C152" s="25"/>
      <c r="D152" s="25">
        <v>1</v>
      </c>
      <c r="E152" s="25">
        <v>1</v>
      </c>
    </row>
    <row r="153" spans="1:12">
      <c r="A153" s="25">
        <v>55</v>
      </c>
      <c r="B153" s="25"/>
      <c r="C153" s="25"/>
      <c r="D153" s="25">
        <v>0.90500000000000003</v>
      </c>
      <c r="E153" s="25">
        <v>0.91600000000000004</v>
      </c>
    </row>
    <row r="154" spans="1:12">
      <c r="A154" s="25">
        <v>60</v>
      </c>
      <c r="B154" s="25"/>
      <c r="C154" s="25"/>
      <c r="D154" s="25">
        <v>0.82799999999999996</v>
      </c>
      <c r="E154" s="25">
        <v>0.84599999999999997</v>
      </c>
    </row>
    <row r="157" spans="1:12">
      <c r="A157" t="s">
        <v>77</v>
      </c>
    </row>
    <row r="159" spans="1:12">
      <c r="A159" t="s">
        <v>80</v>
      </c>
    </row>
    <row r="160" spans="1:12" ht="28.5" customHeight="1">
      <c r="A160" s="106" t="s">
        <v>78</v>
      </c>
      <c r="B160" s="106"/>
      <c r="C160" s="106"/>
      <c r="D160" s="106"/>
      <c r="E160" s="107" t="s">
        <v>79</v>
      </c>
      <c r="F160" s="107"/>
      <c r="G160" s="107"/>
      <c r="H160" s="107"/>
      <c r="I160" s="107"/>
      <c r="J160" s="107"/>
      <c r="K160" s="107"/>
      <c r="L160" s="107"/>
    </row>
    <row r="161" spans="1:12">
      <c r="A161" s="108"/>
      <c r="B161" s="109"/>
      <c r="C161" s="109"/>
      <c r="D161" s="110"/>
      <c r="E161" s="34">
        <v>1</v>
      </c>
      <c r="F161" s="34">
        <v>0.9</v>
      </c>
      <c r="G161" s="34">
        <v>0.8</v>
      </c>
      <c r="H161" s="34">
        <v>0.7</v>
      </c>
      <c r="I161" s="34">
        <v>0.6</v>
      </c>
      <c r="J161" s="34">
        <v>0.5</v>
      </c>
      <c r="K161" s="34">
        <v>0.4</v>
      </c>
      <c r="L161" s="34">
        <v>0.3</v>
      </c>
    </row>
    <row r="162" spans="1:12">
      <c r="A162" s="107" t="s">
        <v>82</v>
      </c>
      <c r="B162" s="107"/>
      <c r="C162" s="107"/>
      <c r="D162" s="107"/>
      <c r="E162" s="25">
        <v>1</v>
      </c>
      <c r="F162" s="25">
        <v>0.99</v>
      </c>
      <c r="G162" s="25">
        <v>0.97</v>
      </c>
      <c r="H162" s="25">
        <v>0.94</v>
      </c>
      <c r="I162" s="25">
        <v>0.91</v>
      </c>
      <c r="J162" s="25">
        <v>0.86</v>
      </c>
      <c r="K162" s="25">
        <v>0.76</v>
      </c>
      <c r="L162" s="25">
        <v>0.56999999999999995</v>
      </c>
    </row>
    <row r="163" spans="1:12">
      <c r="A163" s="107" t="s">
        <v>81</v>
      </c>
      <c r="B163" s="107"/>
      <c r="C163" s="107"/>
      <c r="D163" s="107"/>
      <c r="E163" s="25">
        <v>1</v>
      </c>
      <c r="F163" s="25">
        <v>1</v>
      </c>
      <c r="G163" s="25">
        <v>1</v>
      </c>
      <c r="H163" s="25">
        <v>0.99</v>
      </c>
      <c r="I163" s="25">
        <v>0.98</v>
      </c>
      <c r="J163" s="25">
        <v>0.97</v>
      </c>
      <c r="K163" s="25">
        <v>0.93</v>
      </c>
      <c r="L163" s="25">
        <v>0.87</v>
      </c>
    </row>
  </sheetData>
  <mergeCells count="56">
    <mergeCell ref="A160:D160"/>
    <mergeCell ref="A162:D162"/>
    <mergeCell ref="A163:D163"/>
    <mergeCell ref="E160:L160"/>
    <mergeCell ref="A161:D161"/>
    <mergeCell ref="D3:K3"/>
    <mergeCell ref="F19:K19"/>
    <mergeCell ref="A24:A26"/>
    <mergeCell ref="A27:A29"/>
    <mergeCell ref="A30:A32"/>
    <mergeCell ref="A19:A20"/>
    <mergeCell ref="D19:D20"/>
    <mergeCell ref="E19:E20"/>
    <mergeCell ref="F63:K63"/>
    <mergeCell ref="A33:A35"/>
    <mergeCell ref="F41:K41"/>
    <mergeCell ref="A46:A48"/>
    <mergeCell ref="A49:A51"/>
    <mergeCell ref="A52:A54"/>
    <mergeCell ref="A55:A57"/>
    <mergeCell ref="A41:A42"/>
    <mergeCell ref="D41:D42"/>
    <mergeCell ref="E41:E42"/>
    <mergeCell ref="A63:A64"/>
    <mergeCell ref="D63:D64"/>
    <mergeCell ref="E63:E64"/>
    <mergeCell ref="A93:A95"/>
    <mergeCell ref="A96:A98"/>
    <mergeCell ref="D85:D86"/>
    <mergeCell ref="A99:A101"/>
    <mergeCell ref="A68:A70"/>
    <mergeCell ref="A71:A73"/>
    <mergeCell ref="A74:A76"/>
    <mergeCell ref="A77:A79"/>
    <mergeCell ref="A85:A86"/>
    <mergeCell ref="A143:A145"/>
    <mergeCell ref="A118:A120"/>
    <mergeCell ref="A121:A123"/>
    <mergeCell ref="A129:A130"/>
    <mergeCell ref="D129:D130"/>
    <mergeCell ref="M4:O4"/>
    <mergeCell ref="M7:O7"/>
    <mergeCell ref="A134:A136"/>
    <mergeCell ref="A137:A139"/>
    <mergeCell ref="A140:A142"/>
    <mergeCell ref="E129:E130"/>
    <mergeCell ref="F129:K129"/>
    <mergeCell ref="A107:A108"/>
    <mergeCell ref="D107:D108"/>
    <mergeCell ref="E107:E108"/>
    <mergeCell ref="F107:K107"/>
    <mergeCell ref="A112:A114"/>
    <mergeCell ref="A115:A117"/>
    <mergeCell ref="E85:E86"/>
    <mergeCell ref="F85:K85"/>
    <mergeCell ref="A90:A92"/>
  </mergeCells>
  <dataValidations count="1">
    <dataValidation type="list" allowBlank="1" showInputMessage="1" showErrorMessage="1" sqref="P5:P6">
      <formula1>Tabellen_VDI!$A$5:$A$12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D22" sqref="D22"/>
    </sheetView>
  </sheetViews>
  <sheetFormatPr baseColWidth="10" defaultRowHeight="15"/>
  <sheetData>
    <row r="1" spans="1:10">
      <c r="A1" t="s">
        <v>83</v>
      </c>
    </row>
    <row r="6" spans="1:10">
      <c r="A6" t="s">
        <v>84</v>
      </c>
      <c r="B6" t="s">
        <v>91</v>
      </c>
      <c r="C6" t="s">
        <v>88</v>
      </c>
      <c r="D6" t="s">
        <v>89</v>
      </c>
      <c r="E6" t="s">
        <v>90</v>
      </c>
      <c r="F6" t="s">
        <v>109</v>
      </c>
      <c r="G6" t="s">
        <v>92</v>
      </c>
      <c r="H6" t="s">
        <v>93</v>
      </c>
      <c r="I6" t="s">
        <v>94</v>
      </c>
      <c r="J6" t="s">
        <v>95</v>
      </c>
    </row>
    <row r="7" spans="1:10">
      <c r="A7" t="s">
        <v>85</v>
      </c>
      <c r="B7" s="40">
        <v>2.4500000000000002</v>
      </c>
      <c r="C7" s="40">
        <v>2.76</v>
      </c>
      <c r="D7" s="40">
        <v>2.59</v>
      </c>
      <c r="E7" s="40">
        <v>2.5299999999999998</v>
      </c>
      <c r="F7" s="40">
        <v>3.14</v>
      </c>
      <c r="G7" s="40">
        <v>3.21</v>
      </c>
      <c r="H7" s="40">
        <v>3.2450000000000001</v>
      </c>
      <c r="I7" s="40">
        <v>3.1</v>
      </c>
      <c r="J7" s="40">
        <v>3.09</v>
      </c>
    </row>
    <row r="8" spans="1:10">
      <c r="A8" t="s">
        <v>86</v>
      </c>
      <c r="B8" s="40">
        <v>3.63</v>
      </c>
      <c r="C8" s="40">
        <v>3.61</v>
      </c>
      <c r="D8" s="40">
        <v>3.6</v>
      </c>
      <c r="E8" s="40">
        <v>3.64</v>
      </c>
      <c r="F8" s="40">
        <v>3.95</v>
      </c>
      <c r="G8" s="40">
        <v>3.95</v>
      </c>
      <c r="H8" s="40">
        <v>4.0469999999999997</v>
      </c>
      <c r="I8" s="40">
        <v>3.91</v>
      </c>
      <c r="J8" s="40">
        <v>3.85</v>
      </c>
    </row>
    <row r="9" spans="1:10">
      <c r="A9" t="s">
        <v>87</v>
      </c>
      <c r="B9" s="40">
        <v>4.46</v>
      </c>
      <c r="C9" s="40">
        <v>4.63</v>
      </c>
      <c r="D9" s="40">
        <v>4.5659999999999998</v>
      </c>
      <c r="E9" s="40">
        <v>4.26</v>
      </c>
      <c r="F9" s="40">
        <v>4.4000000000000004</v>
      </c>
      <c r="G9" s="40">
        <v>4.4000000000000004</v>
      </c>
      <c r="H9" s="40">
        <v>4.6239999999999997</v>
      </c>
      <c r="I9" s="40">
        <v>4.41</v>
      </c>
      <c r="J9" s="40">
        <v>4.4000000000000004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B0F1C97203FF42B139A2EE5E47D793" ma:contentTypeVersion="12" ma:contentTypeDescription="Ein neues Dokument erstellen." ma:contentTypeScope="" ma:versionID="56f6c58d4100f1c56fbd0d1a7c5a8ee3">
  <xsd:schema xmlns:xsd="http://www.w3.org/2001/XMLSchema" xmlns:xs="http://www.w3.org/2001/XMLSchema" xmlns:p="http://schemas.microsoft.com/office/2006/metadata/properties" xmlns:ns2="ad8a7732-7b69-49d3-be83-9b1feb101c34" xmlns:ns3="80c27f98-5dee-4f5f-a2e1-47320312093f" targetNamespace="http://schemas.microsoft.com/office/2006/metadata/properties" ma:root="true" ma:fieldsID="f7d1596998c4c33306b37cd89fa26e3d" ns2:_="" ns3:_="">
    <xsd:import namespace="ad8a7732-7b69-49d3-be83-9b1feb101c34"/>
    <xsd:import namespace="80c27f98-5dee-4f5f-a2e1-4732031209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a7732-7b69-49d3-be83-9b1feb101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27f98-5dee-4f5f-a2e1-4732031209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9CEC41-E44B-48B5-BF44-8D3512121823}"/>
</file>

<file path=customXml/itemProps2.xml><?xml version="1.0" encoding="utf-8"?>
<ds:datastoreItem xmlns:ds="http://schemas.openxmlformats.org/officeDocument/2006/customXml" ds:itemID="{09B32389-B6F9-4682-83E1-11ED74274D76}"/>
</file>

<file path=customXml/itemProps3.xml><?xml version="1.0" encoding="utf-8"?>
<ds:datastoreItem xmlns:ds="http://schemas.openxmlformats.org/officeDocument/2006/customXml" ds:itemID="{BAFE2CBB-3EB1-4A34-954A-67ADC504892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Berechnung</vt:lpstr>
      <vt:lpstr>Tabellen_VDI</vt:lpstr>
      <vt:lpstr>Daten WP</vt:lpstr>
      <vt:lpstr>Berechnung!Druckbereich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fhaas</dc:creator>
  <cp:lastModifiedBy>fhaas</cp:lastModifiedBy>
  <cp:lastPrinted>2019-05-21T11:21:58Z</cp:lastPrinted>
  <dcterms:created xsi:type="dcterms:W3CDTF">2019-02-27T08:41:55Z</dcterms:created>
  <dcterms:modified xsi:type="dcterms:W3CDTF">2019-07-02T08:33:17Z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0x010100BAB0F1C97203FF42B139A2EE5E47D793</vt:lpwstr>
  </property>
</Properties>
</file>